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614"/>
  <workbookPr/>
  <mc:AlternateContent xmlns:mc="http://schemas.openxmlformats.org/markup-compatibility/2006">
    <mc:Choice Requires="x15">
      <x15ac:absPath xmlns:x15ac="http://schemas.microsoft.com/office/spreadsheetml/2010/11/ac" url="/Users/gerasimov/Downloads/"/>
    </mc:Choice>
  </mc:AlternateContent>
  <xr:revisionPtr revIDLastSave="0" documentId="8_{95488C07-031B-6049-8C29-51C9C510E9B2}" xr6:coauthVersionLast="45" xr6:coauthVersionMax="45" xr10:uidLastSave="{00000000-0000-0000-0000-000000000000}"/>
  <bookViews>
    <workbookView xWindow="0" yWindow="460" windowWidth="28800" windowHeight="16020"/>
  </bookViews>
  <sheets>
    <sheet name="ЛС-1" sheetId="2" r:id="rId1"/>
    <sheet name="Программа А0 для ознакомления" sheetId="11" r:id="rId2"/>
  </sheets>
  <definedNames>
    <definedName name="_xlnm.Print_Titles" localSheetId="1">'Программа А0 для ознакомления'!$8:$8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2" l="1"/>
  <c r="K14" i="2"/>
  <c r="K13" i="2"/>
  <c r="K7" i="2"/>
  <c r="J7" i="2"/>
  <c r="J8" i="2" s="1"/>
  <c r="K24" i="2"/>
  <c r="L24" i="2" s="1"/>
  <c r="L25" i="2"/>
  <c r="K17" i="2"/>
  <c r="L14" i="2"/>
  <c r="L10" i="2"/>
  <c r="L7" i="2"/>
  <c r="K6" i="2"/>
  <c r="K8" i="2" s="1"/>
  <c r="K12" i="2"/>
  <c r="L12" i="2" s="1"/>
  <c r="K26" i="2"/>
  <c r="L26" i="2" s="1"/>
  <c r="K22" i="2"/>
  <c r="K10" i="2"/>
  <c r="K15" i="2" s="1"/>
  <c r="J14" i="2"/>
  <c r="J18" i="2"/>
  <c r="J17" i="2"/>
  <c r="L17" i="2" s="1"/>
  <c r="J22" i="2"/>
  <c r="J24" i="2"/>
  <c r="J26" i="2"/>
  <c r="J13" i="2"/>
  <c r="L13" i="2" s="1"/>
  <c r="J12" i="2"/>
  <c r="J11" i="2"/>
  <c r="L11" i="2" s="1"/>
  <c r="J10" i="2"/>
  <c r="J5" i="2"/>
  <c r="L5" i="2" s="1"/>
  <c r="J6" i="2"/>
  <c r="K27" i="2" l="1"/>
  <c r="L8" i="2"/>
  <c r="J15" i="2"/>
  <c r="J27" i="2" s="1"/>
  <c r="J28" i="2" s="1"/>
  <c r="L6" i="2"/>
  <c r="L27" i="2" l="1"/>
  <c r="L15" i="2"/>
</calcChain>
</file>

<file path=xl/sharedStrings.xml><?xml version="1.0" encoding="utf-8"?>
<sst xmlns="http://schemas.openxmlformats.org/spreadsheetml/2006/main" count="305" uniqueCount="151">
  <si>
    <t>1</t>
  </si>
  <si>
    <t/>
  </si>
  <si>
    <t>2</t>
  </si>
  <si>
    <t>3</t>
  </si>
  <si>
    <t>4</t>
  </si>
  <si>
    <t>5</t>
  </si>
  <si>
    <t>6</t>
  </si>
  <si>
    <t>7</t>
  </si>
  <si>
    <t>№ п/п</t>
  </si>
  <si>
    <t>Наименование работ и затрат</t>
  </si>
  <si>
    <t>Единица измерения</t>
  </si>
  <si>
    <t>Кол-во</t>
  </si>
  <si>
    <t>Обоснование стоимости</t>
  </si>
  <si>
    <t>Расчет стоимости</t>
  </si>
  <si>
    <t>1.1</t>
  </si>
  <si>
    <t>2.1</t>
  </si>
  <si>
    <t>1.2</t>
  </si>
  <si>
    <t>1.3</t>
  </si>
  <si>
    <t>2.2</t>
  </si>
  <si>
    <t>2.3</t>
  </si>
  <si>
    <t>2.4</t>
  </si>
  <si>
    <t>2.5</t>
  </si>
  <si>
    <t>ФОТ</t>
  </si>
  <si>
    <t>Итого без НДС</t>
  </si>
  <si>
    <t>Смета № 1</t>
  </si>
  <si>
    <t>№
п/п</t>
  </si>
  <si>
    <t>Шифр и номер позиции норматива</t>
  </si>
  <si>
    <t>Количество и единица измерения</t>
  </si>
  <si>
    <t>Стоимость единицы, руб.</t>
  </si>
  <si>
    <t>Общая стоимость, руб.</t>
  </si>
  <si>
    <t>Затраты труда рабочих, не занятых обслуживанием машин, чел.-ч</t>
  </si>
  <si>
    <t>всего</t>
  </si>
  <si>
    <t>эксплуата-
ции машин</t>
  </si>
  <si>
    <t>оплаты труда</t>
  </si>
  <si>
    <t>в т. ч. оплаты труда</t>
  </si>
  <si>
    <t>на единицу</t>
  </si>
  <si>
    <t xml:space="preserve">Аренда трактора </t>
  </si>
  <si>
    <t>час</t>
  </si>
  <si>
    <t>1. Очистка канав (кюветов)</t>
  </si>
  <si>
    <t>261 руб/час</t>
  </si>
  <si>
    <t>1500 руб/час</t>
  </si>
  <si>
    <t>Рабочий среднего разряда 2</t>
  </si>
  <si>
    <t>Кол-во часов* 1500 руб</t>
  </si>
  <si>
    <t>Стоимость работ с НДС, Руб.</t>
  </si>
  <si>
    <t>Аренда автомобиля</t>
  </si>
  <si>
    <t xml:space="preserve">час </t>
  </si>
  <si>
    <t>1000 руб/час</t>
  </si>
  <si>
    <t>Кол-во часов* 1000 руб</t>
  </si>
  <si>
    <t>Кол-во часов* 261 руб</t>
  </si>
  <si>
    <t>2. Ремонт дороги</t>
  </si>
  <si>
    <t>Аренда грейдера</t>
  </si>
  <si>
    <t>1750 руб/час</t>
  </si>
  <si>
    <t>Кол-во часов* 1750 руб</t>
  </si>
  <si>
    <t>доставка</t>
  </si>
  <si>
    <t>10000 доставка</t>
  </si>
  <si>
    <t>1250 руб/час</t>
  </si>
  <si>
    <t>м3</t>
  </si>
  <si>
    <t>Итого очистка канав (кюветов)</t>
  </si>
  <si>
    <t>ВСЕГО ПО СМЕТЕ включая НДС (20%)</t>
  </si>
  <si>
    <t xml:space="preserve"> НДС (20%) справочно</t>
  </si>
  <si>
    <t>Итого ремонт дороги</t>
  </si>
  <si>
    <t>Итого материалы</t>
  </si>
  <si>
    <t>ЛОКАЛЬНАЯ СМЕТА №98</t>
  </si>
  <si>
    <t xml:space="preserve">Капитальный ремонт дороги садоводства </t>
  </si>
  <si>
    <t>Смета составлена в ценах Апреля 2020 года</t>
  </si>
  <si>
    <t>Рабочий 2 разряд</t>
  </si>
  <si>
    <t>ССЦ01-ТЗ-1-0020</t>
  </si>
  <si>
    <t>чел/ч</t>
  </si>
  <si>
    <t>З/плата основных рабочих</t>
  </si>
  <si>
    <t>40087,68</t>
  </si>
  <si>
    <t>Итого в текущих ценах</t>
  </si>
  <si>
    <t>НДС</t>
  </si>
  <si>
    <t>20 %</t>
  </si>
  <si>
    <t>8017,54</t>
  </si>
  <si>
    <t>Итого сметная стоимость май 2020 года</t>
  </si>
  <si>
    <t>48105,22</t>
  </si>
  <si>
    <t>Трактор</t>
  </si>
  <si>
    <t>ССЦэм-1-010410
257-р</t>
  </si>
  <si>
    <t>Тракторы на пневмоколесном ходу при работе на других видах строительства 59 кВт (80 л.с.)</t>
  </si>
  <si>
    <t>маш/ч</t>
  </si>
  <si>
    <t>ССЦэм-1-010201
257-р</t>
  </si>
  <si>
    <t>Прицепы тракторные 2 т</t>
  </si>
  <si>
    <t>04-21-002-02
ТССЦ_ЦМЭЦ_05_2020</t>
  </si>
  <si>
    <t>Перевозка грузов II класса тракторами на пневмоколесном ходу с прицепами грузоподъемностью 2 т на расстояние 2 км</t>
  </si>
  <si>
    <t>т груза</t>
  </si>
  <si>
    <t>З/плата  машинистов</t>
  </si>
  <si>
    <t xml:space="preserve">13832     </t>
  </si>
  <si>
    <t>Эксплуатация машин</t>
  </si>
  <si>
    <t>35060,40</t>
  </si>
  <si>
    <t>7012,08</t>
  </si>
  <si>
    <t>42072,48</t>
  </si>
  <si>
    <t>Грейдер</t>
  </si>
  <si>
    <t>ССЦэм-1-120201
257-р</t>
  </si>
  <si>
    <t>Автогрейдеры легкого типа 66,2 кВт (90 л.с.)</t>
  </si>
  <si>
    <t>20688,64</t>
  </si>
  <si>
    <t>66247,44</t>
  </si>
  <si>
    <t>13249,49</t>
  </si>
  <si>
    <t>79496,93</t>
  </si>
  <si>
    <t>Каток</t>
  </si>
  <si>
    <t>ССЦэм-1-120909
257-р</t>
  </si>
  <si>
    <t>Каток самоходный ДУ-84, гладковальцевый, 14 т</t>
  </si>
  <si>
    <t>5532,80</t>
  </si>
  <si>
    <t>21003,36</t>
  </si>
  <si>
    <t>4200,67</t>
  </si>
  <si>
    <t>25204,03</t>
  </si>
  <si>
    <t>Рабочий среднего разряда 2 (прим. Разметка дороги, установка дорожных знаков)</t>
  </si>
  <si>
    <t>Доставка катка к месту работы</t>
  </si>
  <si>
    <t>Крошка асфальтовая</t>
  </si>
  <si>
    <t>Информация для ознакомления. Стоимость работ при расчете в программном комплексе А0</t>
  </si>
  <si>
    <t>Асфальтовая крошка</t>
  </si>
  <si>
    <t>8</t>
  </si>
  <si>
    <t>410-9014-001П
ТССЦ_ЦМЭЦ_05_2020</t>
  </si>
  <si>
    <t>т</t>
  </si>
  <si>
    <t>Материалы, не учтенные расценками по справочникам</t>
  </si>
  <si>
    <t xml:space="preserve">364758     </t>
  </si>
  <si>
    <t>72951,60</t>
  </si>
  <si>
    <t>437709,60</t>
  </si>
  <si>
    <t>Асфальтобетонная крошка (применительно к асфальтовой крошке.) Плотность 1,5
Объем: 400 м3 * 1.5</t>
  </si>
  <si>
    <t>Капитальный ремонт дорог СНТ "Трансмаш" протяженностью 1 км, шириной 5 м, а именно: ул. 1-я Парадная, ул. Главная, ул. Невская от ул. Главная до ул. Южная</t>
  </si>
  <si>
    <t>900 руб/м3</t>
  </si>
  <si>
    <t>Кол-во м3* 900 руб</t>
  </si>
  <si>
    <t>3.Подъем люков водопроводных колодцев и газовых коверов на уровень дорожного полотна</t>
  </si>
  <si>
    <t>3.1.</t>
  </si>
  <si>
    <t>Кольцо железнобетонное регулировочное КО-6</t>
  </si>
  <si>
    <t>3.2.</t>
  </si>
  <si>
    <t>шт.</t>
  </si>
  <si>
    <t>3.3.</t>
  </si>
  <si>
    <t>Газовые ковера</t>
  </si>
  <si>
    <t>4. Материалы</t>
  </si>
  <si>
    <t>4.1.</t>
  </si>
  <si>
    <t>Итого :</t>
  </si>
  <si>
    <t>3.3.*Ввиду того. что при строительстве 1-й очереди газопровода в Центральной части была применена технология заливки газовых коверов бетоном (такая технология не применяется при установке газовых коверов), определить затраты, необходимые для их подъема на уровень дорожного полотна можно будет определить только при начале производства работ.</t>
  </si>
  <si>
    <t>3.1.* Требуется подъём 7 водопроводных колодцев. На каждый колодец 3 регулировочных кольца КО-6</t>
  </si>
  <si>
    <t>Аренда катка 14 тонн</t>
  </si>
  <si>
    <t>16000 доставка</t>
  </si>
  <si>
    <t xml:space="preserve">Фактическое исполнение </t>
  </si>
  <si>
    <t>Комментарии</t>
  </si>
  <si>
    <t>Работа погрузчика  при чистке канав</t>
  </si>
  <si>
    <t>Отклонение от сметы "+" -перерасход , "-" - экономия</t>
  </si>
  <si>
    <t>4.2.</t>
  </si>
  <si>
    <t>Щебень</t>
  </si>
  <si>
    <t>Щебень 5*20</t>
  </si>
  <si>
    <t>в смету не закладывался</t>
  </si>
  <si>
    <t>Аренда Камаза и Хитачи для вывоза грунта и планировка его у Большого Пухто</t>
  </si>
  <si>
    <t>работы по подъему  еще не выполнялись</t>
  </si>
  <si>
    <t xml:space="preserve">перебор по смете </t>
  </si>
  <si>
    <t>81 час в мае - вырубка кустов, выпилка деревьев в канавах. 21 час в июне - установка знаков, разметка прокладки труб газо- и водо-снабжения. Уборка грунта</t>
  </si>
  <si>
    <t>Доставка грейдера к месту работы</t>
  </si>
  <si>
    <t>Работа по подъему коверов и водопроводных колец</t>
  </si>
  <si>
    <t>закуплено 528 кубов, на 1 км. Использовано 494 куба</t>
  </si>
  <si>
    <t>Рабочий среднего разряда 2 (прим. Вырубка деревьев и кустарников, чистка канав)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</si>
</sst>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charset val="204"/>
    </font>
    <font>
      <b/>
      <sz val="10"/>
      <color indexed="8"/>
      <name val="Arial"/>
      <family val="2"/>
      <charset val="204"/>
    </font>
    <font>
      <sz val="10"/>
      <color indexed="8"/>
      <name val="Calibri"/>
      <family val="2"/>
      <charset val="204"/>
    </font>
    <font>
      <b/>
      <sz val="10"/>
      <name val="Arial"/>
      <family val="2"/>
      <charset val="204"/>
    </font>
    <font>
      <sz val="11"/>
      <name val="Calibri"/>
      <family val="2"/>
      <charset val="204"/>
    </font>
    <font>
      <sz val="10"/>
      <name val="Arial"/>
      <family val="2"/>
      <charset val="204"/>
    </font>
    <font>
      <sz val="10"/>
      <name val="Calibri"/>
      <family val="2"/>
      <charset val="204"/>
    </font>
    <font>
      <sz val="8"/>
      <name val="Arial"/>
      <family val="2"/>
      <charset val="204"/>
    </font>
    <font>
      <b/>
      <sz val="8"/>
      <name val="Arial"/>
      <family val="2"/>
      <charset val="204"/>
    </font>
    <font>
      <sz val="9"/>
      <name val="Arial"/>
      <family val="2"/>
      <charset val="204"/>
    </font>
    <font>
      <sz val="8"/>
      <name val="Calibri"/>
      <family val="2"/>
      <charset val="204"/>
    </font>
    <font>
      <sz val="11"/>
      <name val="Arial"/>
      <family val="2"/>
      <charset val="204"/>
    </font>
    <font>
      <b/>
      <sz val="9"/>
      <name val="Arial"/>
      <family val="2"/>
      <charset val="204"/>
    </font>
    <font>
      <sz val="7"/>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
      <sz val="14"/>
      <color theme="1"/>
      <name val="Arial"/>
      <family val="2"/>
      <charset val="204"/>
    </font>
    <font>
      <sz val="10"/>
      <color theme="1"/>
      <name val="Arial"/>
      <family val="2"/>
      <charset val="204"/>
    </font>
    <font>
      <b/>
      <sz val="12"/>
      <color theme="1"/>
      <name val="Arial"/>
      <family val="2"/>
      <charset val="204"/>
    </font>
    <font>
      <sz val="9"/>
      <color theme="1"/>
      <name val="Arial"/>
      <family val="2"/>
      <charset val="20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1">
    <xf numFmtId="0" fontId="0" fillId="0" borderId="0"/>
    <xf numFmtId="0" fontId="13" fillId="0" borderId="0">
      <alignment horizontal="left" vertical="center"/>
    </xf>
    <xf numFmtId="0" fontId="14" fillId="0" borderId="0">
      <alignment horizontal="right" vertical="center"/>
    </xf>
    <xf numFmtId="0" fontId="15" fillId="0" borderId="1">
      <alignment horizontal="left" vertical="center"/>
    </xf>
    <xf numFmtId="0" fontId="13" fillId="0" borderId="1">
      <alignment horizontal="center" vertical="center"/>
    </xf>
    <xf numFmtId="0" fontId="15" fillId="0" borderId="1">
      <alignment horizontal="right" vertical="center"/>
    </xf>
    <xf numFmtId="0" fontId="14" fillId="0" borderId="2">
      <alignment horizontal="center" vertical="center"/>
    </xf>
    <xf numFmtId="0" fontId="16" fillId="0" borderId="0">
      <alignment horizontal="center" vertical="center"/>
    </xf>
    <xf numFmtId="0" fontId="13" fillId="0" borderId="1">
      <alignment horizontal="center" vertical="top"/>
    </xf>
    <xf numFmtId="0" fontId="15" fillId="0" borderId="0">
      <alignment horizontal="center" vertical="top"/>
    </xf>
    <xf numFmtId="0" fontId="13" fillId="0" borderId="1">
      <alignment horizontal="left" vertical="top"/>
    </xf>
    <xf numFmtId="0" fontId="14" fillId="0" borderId="0">
      <alignment horizontal="left" vertical="top"/>
    </xf>
    <xf numFmtId="0" fontId="13" fillId="0" borderId="1">
      <alignment horizontal="right" vertical="top"/>
    </xf>
    <xf numFmtId="0" fontId="14" fillId="0" borderId="0">
      <alignment horizontal="left" vertical="center"/>
    </xf>
    <xf numFmtId="0" fontId="15" fillId="0" borderId="1">
      <alignment horizontal="left" vertical="top"/>
    </xf>
    <xf numFmtId="0" fontId="14" fillId="0" borderId="1">
      <alignment horizontal="center" vertical="center"/>
    </xf>
    <xf numFmtId="0" fontId="15" fillId="0" borderId="1">
      <alignment horizontal="right" vertical="top"/>
    </xf>
    <xf numFmtId="0" fontId="15" fillId="0" borderId="3">
      <alignment horizontal="left" vertical="top"/>
    </xf>
    <xf numFmtId="0" fontId="14" fillId="0" borderId="0">
      <alignment horizontal="right" vertical="center"/>
    </xf>
    <xf numFmtId="0" fontId="15" fillId="0" borderId="2">
      <alignment horizontal="left" vertical="top"/>
    </xf>
    <xf numFmtId="0" fontId="15" fillId="0" borderId="0">
      <alignment horizontal="left" vertical="center"/>
    </xf>
    <xf numFmtId="0" fontId="13" fillId="0" borderId="0">
      <alignment horizontal="left" vertical="top"/>
    </xf>
    <xf numFmtId="0" fontId="15" fillId="0" borderId="2">
      <alignment horizontal="left" vertical="center"/>
    </xf>
    <xf numFmtId="0" fontId="15" fillId="0" borderId="0">
      <alignment horizontal="left" vertical="top"/>
    </xf>
    <xf numFmtId="0" fontId="14" fillId="0" borderId="0">
      <alignment horizontal="right" vertical="top"/>
    </xf>
    <xf numFmtId="0" fontId="15" fillId="0" borderId="4">
      <alignment horizontal="center" vertical="center"/>
    </xf>
    <xf numFmtId="0" fontId="15" fillId="0" borderId="5">
      <alignment horizontal="right" vertical="center"/>
    </xf>
    <xf numFmtId="0" fontId="15" fillId="0" borderId="6">
      <alignment horizontal="left" vertical="center"/>
    </xf>
    <xf numFmtId="0" fontId="17" fillId="0" borderId="0">
      <alignment horizontal="center" vertical="center"/>
    </xf>
    <xf numFmtId="0" fontId="15" fillId="0" borderId="0">
      <alignment horizontal="right" vertical="center"/>
    </xf>
    <xf numFmtId="0" fontId="15" fillId="0" borderId="1">
      <alignment horizontal="right" vertical="top"/>
    </xf>
    <xf numFmtId="0" fontId="15" fillId="0" borderId="0">
      <alignment horizontal="left" vertical="center"/>
    </xf>
    <xf numFmtId="0" fontId="18" fillId="0" borderId="0">
      <alignment horizontal="center" vertical="center"/>
    </xf>
    <xf numFmtId="0" fontId="19" fillId="0" borderId="0">
      <alignment horizontal="center"/>
    </xf>
    <xf numFmtId="0" fontId="14" fillId="0" borderId="0">
      <alignment horizontal="center" vertical="top"/>
    </xf>
    <xf numFmtId="0" fontId="20" fillId="0" borderId="0">
      <alignment horizontal="center" vertical="top"/>
    </xf>
    <xf numFmtId="0" fontId="15" fillId="0" borderId="1">
      <alignment horizontal="center" vertical="center"/>
    </xf>
    <xf numFmtId="0" fontId="20" fillId="0" borderId="0">
      <alignment horizontal="left" vertical="center"/>
    </xf>
    <xf numFmtId="0" fontId="15" fillId="0" borderId="1">
      <alignment horizontal="center"/>
    </xf>
    <xf numFmtId="0" fontId="15" fillId="0" borderId="1">
      <alignment horizontal="left" vertical="top"/>
    </xf>
    <xf numFmtId="0" fontId="15" fillId="0" borderId="1">
      <alignment horizontal="center" vertical="top"/>
    </xf>
  </cellStyleXfs>
  <cellXfs count="111">
    <xf numFmtId="0" fontId="0" fillId="0" borderId="0" xfId="0"/>
    <xf numFmtId="0" fontId="0" fillId="0" borderId="0" xfId="0" applyAlignment="1">
      <alignment wrapText="1"/>
    </xf>
    <xf numFmtId="0" fontId="13" fillId="0" borderId="1" xfId="4" quotePrefix="1" applyAlignment="1">
      <alignment horizontal="center" vertical="center" wrapText="1"/>
    </xf>
    <xf numFmtId="0" fontId="13" fillId="0" borderId="1" xfId="4" applyNumberFormat="1" applyAlignment="1">
      <alignment horizontal="center" vertical="center" wrapText="1"/>
    </xf>
    <xf numFmtId="0" fontId="13" fillId="0" borderId="1" xfId="12" applyNumberFormat="1" applyAlignment="1">
      <alignment horizontal="right" vertical="top" wrapText="1"/>
    </xf>
    <xf numFmtId="0" fontId="13" fillId="0" borderId="1" xfId="12" applyAlignment="1">
      <alignment horizontal="right" vertical="top" wrapText="1"/>
    </xf>
    <xf numFmtId="0" fontId="13" fillId="0" borderId="1" xfId="12" quotePrefix="1" applyAlignment="1">
      <alignment horizontal="right" vertical="top" wrapText="1"/>
    </xf>
    <xf numFmtId="0" fontId="15" fillId="0" borderId="1" xfId="16" quotePrefix="1" applyAlignment="1">
      <alignment horizontal="right" vertical="top" wrapText="1"/>
    </xf>
    <xf numFmtId="0" fontId="13" fillId="2" borderId="1" xfId="12" applyFill="1" applyAlignment="1">
      <alignment horizontal="right" vertical="top" wrapText="1"/>
    </xf>
    <xf numFmtId="0" fontId="4" fillId="0" borderId="0" xfId="0" applyFont="1" applyAlignment="1">
      <alignment wrapText="1"/>
    </xf>
    <xf numFmtId="0" fontId="7" fillId="0" borderId="1" xfId="36" quotePrefix="1" applyFont="1" applyAlignment="1">
      <alignment horizontal="center" vertical="center" wrapText="1"/>
    </xf>
    <xf numFmtId="0" fontId="4" fillId="0" borderId="0" xfId="0" applyFont="1" applyAlignment="1">
      <alignment horizontal="right" wrapText="1"/>
    </xf>
    <xf numFmtId="0" fontId="7" fillId="0" borderId="1" xfId="3" quotePrefix="1" applyFont="1" applyBorder="1" applyAlignment="1">
      <alignment horizontal="right" wrapText="1"/>
    </xf>
    <xf numFmtId="0" fontId="7" fillId="0" borderId="1" xfId="36" quotePrefix="1" applyFont="1" applyBorder="1" applyAlignment="1">
      <alignment horizontal="right" wrapText="1"/>
    </xf>
    <xf numFmtId="0" fontId="7" fillId="0" borderId="1" xfId="36" applyNumberFormat="1" applyFont="1" applyBorder="1" applyAlignment="1">
      <alignment horizontal="right" wrapText="1"/>
    </xf>
    <xf numFmtId="4" fontId="7" fillId="0" borderId="1" xfId="5" applyNumberFormat="1" applyFont="1" applyBorder="1" applyAlignment="1">
      <alignment horizontal="right" wrapText="1"/>
    </xf>
    <xf numFmtId="0" fontId="7" fillId="0" borderId="1" xfId="23" quotePrefix="1" applyFont="1" applyBorder="1" applyAlignment="1">
      <alignment horizontal="right" wrapText="1"/>
    </xf>
    <xf numFmtId="0" fontId="7" fillId="0" borderId="1" xfId="3" quotePrefix="1" applyFont="1" applyBorder="1" applyAlignment="1">
      <alignment horizontal="left" wrapText="1"/>
    </xf>
    <xf numFmtId="0" fontId="7" fillId="0" borderId="6" xfId="23" quotePrefix="1" applyFont="1" applyBorder="1" applyAlignment="1">
      <alignment horizontal="left" wrapText="1"/>
    </xf>
    <xf numFmtId="49" fontId="7" fillId="0" borderId="1" xfId="3" quotePrefix="1" applyNumberFormat="1" applyFont="1" applyBorder="1" applyAlignment="1">
      <alignment horizontal="right" wrapText="1"/>
    </xf>
    <xf numFmtId="16" fontId="8" fillId="0" borderId="1" xfId="15" applyNumberFormat="1" applyFont="1" applyBorder="1" applyAlignment="1">
      <alignment horizontal="right" wrapText="1"/>
    </xf>
    <xf numFmtId="0" fontId="8" fillId="0" borderId="1" xfId="15" quotePrefix="1" applyFont="1" applyBorder="1" applyAlignment="1">
      <alignment horizontal="right" wrapText="1"/>
    </xf>
    <xf numFmtId="0" fontId="8" fillId="0" borderId="1" xfId="15" applyFont="1" applyBorder="1" applyAlignment="1">
      <alignment horizontal="right" wrapText="1"/>
    </xf>
    <xf numFmtId="4" fontId="9" fillId="0" borderId="1" xfId="0" applyNumberFormat="1" applyFont="1" applyBorder="1" applyAlignment="1">
      <alignment horizontal="right" wrapText="1"/>
    </xf>
    <xf numFmtId="0" fontId="7" fillId="0" borderId="1" xfId="0" applyFont="1" applyBorder="1" applyAlignment="1">
      <alignment horizontal="left" wrapText="1"/>
    </xf>
    <xf numFmtId="0" fontId="11" fillId="0" borderId="0" xfId="0" applyFont="1" applyAlignment="1">
      <alignment wrapText="1"/>
    </xf>
    <xf numFmtId="0" fontId="11" fillId="0" borderId="1" xfId="0" applyFont="1" applyBorder="1" applyAlignment="1">
      <alignment wrapText="1"/>
    </xf>
    <xf numFmtId="2" fontId="7" fillId="0" borderId="1" xfId="0" applyNumberFormat="1" applyFont="1" applyFill="1" applyBorder="1" applyAlignment="1">
      <alignment horizontal="right" wrapText="1"/>
    </xf>
    <xf numFmtId="4" fontId="7" fillId="0" borderId="1" xfId="0" applyNumberFormat="1" applyFont="1" applyFill="1" applyBorder="1" applyAlignment="1">
      <alignment horizontal="right" wrapText="1"/>
    </xf>
    <xf numFmtId="0" fontId="7" fillId="0" borderId="1" xfId="0" applyFont="1" applyFill="1" applyBorder="1" applyAlignment="1">
      <alignment horizontal="right" wrapText="1"/>
    </xf>
    <xf numFmtId="0" fontId="11" fillId="3" borderId="1" xfId="0" applyFont="1" applyFill="1" applyBorder="1" applyAlignment="1">
      <alignment horizontal="right" wrapText="1"/>
    </xf>
    <xf numFmtId="0" fontId="11" fillId="0" borderId="1" xfId="0" applyFont="1" applyBorder="1" applyAlignment="1">
      <alignment horizontal="right"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4" fontId="9" fillId="3" borderId="1" xfId="0" applyNumberFormat="1" applyFont="1" applyFill="1" applyBorder="1" applyAlignment="1">
      <alignment horizontal="right" wrapText="1"/>
    </xf>
    <xf numFmtId="4" fontId="12" fillId="4" borderId="1" xfId="0" applyNumberFormat="1" applyFont="1" applyFill="1" applyBorder="1" applyAlignment="1">
      <alignment wrapText="1"/>
    </xf>
    <xf numFmtId="0" fontId="12" fillId="4" borderId="1" xfId="0" applyFont="1" applyFill="1" applyBorder="1" applyAlignment="1">
      <alignment wrapText="1"/>
    </xf>
    <xf numFmtId="4" fontId="12" fillId="4" borderId="1" xfId="0" applyNumberFormat="1" applyFont="1" applyFill="1" applyBorder="1" applyAlignment="1">
      <alignment horizontal="center" wrapText="1"/>
    </xf>
    <xf numFmtId="4" fontId="12" fillId="4" borderId="1" xfId="5" applyNumberFormat="1" applyFont="1" applyFill="1" applyAlignment="1">
      <alignment horizontal="right" vertical="center" wrapText="1"/>
    </xf>
    <xf numFmtId="2" fontId="12" fillId="4" borderId="1" xfId="0" applyNumberFormat="1" applyFont="1" applyFill="1" applyBorder="1" applyAlignment="1">
      <alignment wrapText="1"/>
    </xf>
    <xf numFmtId="49" fontId="7" fillId="0" borderId="1" xfId="3" applyNumberFormat="1" applyFont="1" applyBorder="1" applyAlignment="1">
      <alignment horizontal="right" wrapText="1"/>
    </xf>
    <xf numFmtId="0" fontId="7" fillId="0" borderId="1" xfId="3" applyFont="1" applyBorder="1" applyAlignment="1">
      <alignment horizontal="right" wrapText="1"/>
    </xf>
    <xf numFmtId="0" fontId="7" fillId="0" borderId="1" xfId="3" applyFont="1" applyBorder="1" applyAlignment="1">
      <alignment horizontal="left" wrapText="1"/>
    </xf>
    <xf numFmtId="0" fontId="9" fillId="0" borderId="0" xfId="0" applyFont="1" applyAlignment="1">
      <alignment wrapText="1"/>
    </xf>
    <xf numFmtId="0" fontId="9" fillId="0" borderId="1" xfId="0" applyFont="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applyAlignment="1">
      <alignment horizontal="right" wrapText="1"/>
    </xf>
    <xf numFmtId="4" fontId="7" fillId="0" borderId="1" xfId="0" applyNumberFormat="1" applyFont="1" applyBorder="1" applyAlignment="1">
      <alignment wrapText="1"/>
    </xf>
    <xf numFmtId="0" fontId="7" fillId="0" borderId="6" xfId="39" quotePrefix="1" applyFont="1" applyBorder="1" applyAlignment="1">
      <alignment horizontal="left" vertical="top" wrapText="1"/>
    </xf>
    <xf numFmtId="0" fontId="4" fillId="0" borderId="7" xfId="0" applyFont="1" applyBorder="1" applyAlignment="1">
      <alignment wrapText="1"/>
    </xf>
    <xf numFmtId="0" fontId="4" fillId="0" borderId="5" xfId="0" applyFont="1" applyBorder="1" applyAlignment="1">
      <alignment wrapText="1"/>
    </xf>
    <xf numFmtId="0" fontId="8" fillId="0" borderId="6" xfId="15" quotePrefix="1" applyFont="1" applyBorder="1" applyAlignment="1">
      <alignment horizontal="left" vertical="center" wrapText="1"/>
    </xf>
    <xf numFmtId="0" fontId="8" fillId="0" borderId="7" xfId="15" quotePrefix="1" applyFont="1" applyBorder="1" applyAlignment="1">
      <alignment horizontal="left" vertical="center" wrapText="1"/>
    </xf>
    <xf numFmtId="0" fontId="4" fillId="0" borderId="7" xfId="0" applyFont="1" applyBorder="1" applyAlignment="1">
      <alignment horizontal="left" wrapText="1"/>
    </xf>
    <xf numFmtId="0" fontId="4" fillId="0" borderId="5" xfId="0" applyFont="1" applyBorder="1" applyAlignment="1">
      <alignment horizontal="left" wrapText="1"/>
    </xf>
    <xf numFmtId="0" fontId="7" fillId="0" borderId="6" xfId="0" applyFont="1" applyBorder="1" applyAlignment="1">
      <alignment horizontal="right" wrapText="1"/>
    </xf>
    <xf numFmtId="0" fontId="7" fillId="0" borderId="5" xfId="0" applyFont="1" applyBorder="1" applyAlignment="1">
      <alignment horizontal="right" wrapText="1"/>
    </xf>
    <xf numFmtId="0" fontId="7" fillId="0" borderId="6" xfId="3" quotePrefix="1" applyFont="1" applyBorder="1" applyAlignment="1">
      <alignment horizontal="right" wrapText="1"/>
    </xf>
    <xf numFmtId="0" fontId="7" fillId="0" borderId="5" xfId="3" quotePrefix="1" applyFont="1" applyBorder="1" applyAlignment="1">
      <alignment horizontal="right" wrapText="1"/>
    </xf>
    <xf numFmtId="16" fontId="7" fillId="0" borderId="6" xfId="15" applyNumberFormat="1" applyFont="1" applyBorder="1" applyAlignment="1">
      <alignment horizontal="left" wrapText="1"/>
    </xf>
    <xf numFmtId="16" fontId="7" fillId="0" borderId="7" xfId="15" applyNumberFormat="1" applyFont="1" applyBorder="1" applyAlignment="1">
      <alignment horizontal="left" wrapText="1"/>
    </xf>
    <xf numFmtId="16" fontId="7" fillId="0" borderId="5" xfId="15" applyNumberFormat="1" applyFont="1" applyBorder="1" applyAlignment="1">
      <alignment horizontal="left" wrapText="1"/>
    </xf>
    <xf numFmtId="0" fontId="3" fillId="0" borderId="0" xfId="7" quotePrefix="1" applyFont="1" applyAlignment="1">
      <alignment horizontal="center" vertical="center" wrapText="1"/>
    </xf>
    <xf numFmtId="0" fontId="4" fillId="0" borderId="0" xfId="0" applyFont="1" applyAlignment="1">
      <alignment wrapText="1"/>
    </xf>
    <xf numFmtId="0" fontId="7" fillId="0" borderId="6" xfId="23" quotePrefix="1" applyFont="1" applyBorder="1" applyAlignment="1">
      <alignment horizontal="right" wrapText="1"/>
    </xf>
    <xf numFmtId="0" fontId="7" fillId="0" borderId="5" xfId="23" quotePrefix="1" applyFont="1" applyBorder="1" applyAlignment="1">
      <alignment horizontal="right" wrapText="1"/>
    </xf>
    <xf numFmtId="0" fontId="7" fillId="0" borderId="6" xfId="19" quotePrefix="1" applyFont="1" applyBorder="1" applyAlignment="1">
      <alignment horizontal="right" wrapText="1"/>
    </xf>
    <xf numFmtId="0" fontId="7" fillId="0" borderId="5" xfId="19" quotePrefix="1" applyFont="1" applyBorder="1" applyAlignment="1">
      <alignment horizontal="right" wrapText="1"/>
    </xf>
    <xf numFmtId="0" fontId="5" fillId="0" borderId="0" xfId="9" quotePrefix="1" applyFont="1" applyAlignment="1">
      <alignment horizontal="center" vertical="top" wrapText="1"/>
    </xf>
    <xf numFmtId="0" fontId="6" fillId="0" borderId="0" xfId="0" applyFont="1" applyAlignment="1">
      <alignment wrapText="1"/>
    </xf>
    <xf numFmtId="0" fontId="7" fillId="0" borderId="6" xfId="36" quotePrefix="1" applyFont="1" applyBorder="1" applyAlignment="1">
      <alignment horizontal="center" vertical="center" wrapText="1"/>
    </xf>
    <xf numFmtId="0" fontId="4" fillId="0" borderId="5" xfId="0" applyFont="1" applyBorder="1" applyAlignment="1">
      <alignment horizontal="center" vertical="center" wrapText="1"/>
    </xf>
    <xf numFmtId="0" fontId="7" fillId="0" borderId="6" xfId="17" quotePrefix="1" applyFont="1" applyBorder="1" applyAlignment="1">
      <alignment horizontal="right" wrapText="1"/>
    </xf>
    <xf numFmtId="0" fontId="7" fillId="0" borderId="5" xfId="17" quotePrefix="1" applyFont="1" applyBorder="1" applyAlignment="1">
      <alignment horizontal="right" wrapText="1"/>
    </xf>
    <xf numFmtId="0" fontId="8" fillId="3" borderId="6" xfId="15" quotePrefix="1" applyFont="1" applyFill="1" applyBorder="1" applyAlignment="1">
      <alignment horizontal="right" wrapText="1"/>
    </xf>
    <xf numFmtId="0" fontId="8" fillId="3" borderId="5" xfId="15" quotePrefix="1" applyFont="1" applyFill="1" applyBorder="1" applyAlignment="1">
      <alignment horizontal="right" wrapText="1"/>
    </xf>
    <xf numFmtId="0" fontId="8" fillId="0" borderId="6" xfId="15" applyFont="1" applyBorder="1" applyAlignment="1">
      <alignment horizontal="left" vertical="center" wrapText="1"/>
    </xf>
    <xf numFmtId="0" fontId="8" fillId="0" borderId="5" xfId="15" quotePrefix="1" applyFont="1" applyBorder="1" applyAlignment="1">
      <alignment horizontal="left" vertical="center" wrapText="1"/>
    </xf>
    <xf numFmtId="2" fontId="7" fillId="0" borderId="1" xfId="15" quotePrefix="1" applyNumberFormat="1" applyFont="1" applyBorder="1" applyAlignment="1">
      <alignment horizontal="right" wrapText="1"/>
    </xf>
    <xf numFmtId="0" fontId="8" fillId="0" borderId="1" xfId="15" quotePrefix="1" applyFont="1" applyBorder="1" applyAlignment="1">
      <alignment horizontal="righ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5" xfId="0" applyFont="1" applyBorder="1" applyAlignment="1">
      <alignment horizontal="left" wrapText="1"/>
    </xf>
    <xf numFmtId="0" fontId="19" fillId="0" borderId="0" xfId="33" quotePrefix="1" applyAlignment="1">
      <alignment horizontal="center" wrapText="1"/>
    </xf>
    <xf numFmtId="0" fontId="0" fillId="0" borderId="0" xfId="0" applyAlignment="1">
      <alignment wrapText="1"/>
    </xf>
    <xf numFmtId="0" fontId="20" fillId="0" borderId="0" xfId="35" quotePrefix="1" applyAlignment="1">
      <alignment horizontal="center" vertical="top" wrapText="1"/>
    </xf>
    <xf numFmtId="0" fontId="20" fillId="0" borderId="2" xfId="37" quotePrefix="1" applyBorder="1" applyAlignment="1">
      <alignment horizontal="left" vertical="center" wrapText="1"/>
    </xf>
    <xf numFmtId="0" fontId="0" fillId="0" borderId="2" xfId="0" applyBorder="1" applyAlignment="1">
      <alignment wrapText="1"/>
    </xf>
    <xf numFmtId="0" fontId="13" fillId="0" borderId="4" xfId="4" quotePrefix="1" applyBorder="1" applyAlignment="1">
      <alignment horizontal="center" vertical="center" wrapText="1"/>
    </xf>
    <xf numFmtId="0" fontId="0" fillId="0" borderId="9" xfId="0" applyBorder="1" applyAlignment="1">
      <alignment wrapText="1"/>
    </xf>
    <xf numFmtId="0" fontId="0" fillId="0" borderId="8" xfId="0" applyBorder="1" applyAlignment="1">
      <alignment wrapText="1"/>
    </xf>
    <xf numFmtId="0" fontId="13" fillId="0" borderId="6" xfId="4" quotePrefix="1" applyBorder="1" applyAlignment="1">
      <alignment horizontal="center" vertical="center" wrapText="1"/>
    </xf>
    <xf numFmtId="0" fontId="0" fillId="0" borderId="7" xfId="0" applyBorder="1" applyAlignment="1">
      <alignment wrapText="1"/>
    </xf>
    <xf numFmtId="0" fontId="0" fillId="0" borderId="5" xfId="0" applyBorder="1" applyAlignment="1">
      <alignment wrapText="1"/>
    </xf>
    <xf numFmtId="0" fontId="13" fillId="0" borderId="10" xfId="4" quotePrefix="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3" fillId="0" borderId="4" xfId="12" applyNumberFormat="1" applyBorder="1" applyAlignment="1">
      <alignment horizontal="right" vertical="top" wrapText="1"/>
    </xf>
    <xf numFmtId="0" fontId="13" fillId="0" borderId="4" xfId="10" quotePrefix="1" applyBorder="1" applyAlignment="1">
      <alignment horizontal="left" vertical="top" wrapText="1"/>
    </xf>
    <xf numFmtId="0" fontId="13" fillId="0" borderId="4" xfId="8" quotePrefix="1" applyBorder="1" applyAlignment="1">
      <alignment horizontal="center" vertical="top" wrapText="1"/>
    </xf>
    <xf numFmtId="0" fontId="14" fillId="0" borderId="7" xfId="6" quotePrefix="1" applyBorder="1" applyAlignment="1">
      <alignment horizontal="center" vertical="center" wrapText="1"/>
    </xf>
    <xf numFmtId="0" fontId="15" fillId="0" borderId="6" xfId="14" quotePrefix="1" applyBorder="1" applyAlignment="1">
      <alignment horizontal="left" vertical="top" wrapText="1"/>
    </xf>
    <xf numFmtId="0" fontId="15" fillId="0" borderId="6" xfId="16" quotePrefix="1" applyBorder="1" applyAlignment="1">
      <alignment horizontal="right" vertical="top" wrapText="1"/>
    </xf>
    <xf numFmtId="0" fontId="0" fillId="0" borderId="8" xfId="0" applyBorder="1" applyAlignment="1">
      <alignment vertical="top" wrapText="1"/>
    </xf>
    <xf numFmtId="0" fontId="1" fillId="0" borderId="7" xfId="6" quotePrefix="1" applyFont="1" applyBorder="1" applyAlignment="1">
      <alignment horizontal="center" vertical="center" wrapText="1"/>
    </xf>
    <xf numFmtId="0" fontId="2" fillId="0" borderId="7" xfId="0" applyFont="1" applyBorder="1" applyAlignment="1">
      <alignment wrapText="1"/>
    </xf>
    <xf numFmtId="0" fontId="13" fillId="0" borderId="4" xfId="12" applyBorder="1" applyAlignment="1">
      <alignment horizontal="right" vertical="top" wrapText="1"/>
    </xf>
    <xf numFmtId="0" fontId="0" fillId="0" borderId="7" xfId="0" applyBorder="1" applyAlignment="1">
      <alignment vertical="top" wrapText="1"/>
    </xf>
    <xf numFmtId="0" fontId="0" fillId="0" borderId="5" xfId="0" applyBorder="1" applyAlignment="1">
      <alignment vertical="top" wrapText="1"/>
    </xf>
  </cellXfs>
  <cellStyles count="41">
    <cellStyle name="Normal" xfId="0" builtinId="0"/>
    <cellStyle name="S0" xfId="1"/>
    <cellStyle name="S1" xfId="2"/>
    <cellStyle name="S10" xfId="3"/>
    <cellStyle name="S10 2" xfId="4"/>
    <cellStyle name="S11" xfId="5"/>
    <cellStyle name="S11 2" xfId="6"/>
    <cellStyle name="S12" xfId="7"/>
    <cellStyle name="S12 2" xfId="8"/>
    <cellStyle name="S13" xfId="9"/>
    <cellStyle name="S13 2" xfId="10"/>
    <cellStyle name="S14" xfId="11"/>
    <cellStyle name="S14 2" xfId="12"/>
    <cellStyle name="S15" xfId="13"/>
    <cellStyle name="S15 2" xfId="14"/>
    <cellStyle name="S16" xfId="15"/>
    <cellStyle name="S16 2" xfId="16"/>
    <cellStyle name="S17" xfId="17"/>
    <cellStyle name="S17 2" xfId="18"/>
    <cellStyle name="S18" xfId="19"/>
    <cellStyle name="S18 2" xfId="20"/>
    <cellStyle name="S19" xfId="21"/>
    <cellStyle name="S19 2" xfId="22"/>
    <cellStyle name="S2" xfId="23"/>
    <cellStyle name="S20" xfId="24"/>
    <cellStyle name="S21" xfId="25"/>
    <cellStyle name="S22" xfId="26"/>
    <cellStyle name="S23" xfId="27"/>
    <cellStyle name="S24" xfId="28"/>
    <cellStyle name="S25" xfId="29"/>
    <cellStyle name="S26" xfId="30"/>
    <cellStyle name="S3" xfId="31"/>
    <cellStyle name="S4" xfId="32"/>
    <cellStyle name="S4 2" xfId="33"/>
    <cellStyle name="S5" xfId="34"/>
    <cellStyle name="S5 2" xfId="35"/>
    <cellStyle name="S6" xfId="36"/>
    <cellStyle name="S6 2" xfId="37"/>
    <cellStyle name="S7" xfId="38"/>
    <cellStyle name="S8" xfId="39"/>
    <cellStyle name="S9"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zoomScale="130" zoomScaleNormal="140" workbookViewId="0">
      <pane ySplit="3180" topLeftCell="A7" activePane="bottomLeft"/>
      <selection activeCell="M1" sqref="M1:M65536"/>
      <selection pane="bottomLeft" activeCell="L21" sqref="L21"/>
    </sheetView>
  </sheetViews>
  <sheetFormatPr baseColWidth="10" defaultColWidth="9.1640625" defaultRowHeight="15" x14ac:dyDescent="0.2"/>
  <cols>
    <col min="1" max="1" width="4.5" style="9" customWidth="1"/>
    <col min="2" max="2" width="0.1640625" style="9" customWidth="1"/>
    <col min="3" max="3" width="22.5" style="9" customWidth="1"/>
    <col min="4" max="4" width="9.33203125" style="9" customWidth="1"/>
    <col min="5" max="5" width="7.33203125" style="9" customWidth="1"/>
    <col min="6" max="6" width="5" style="9" customWidth="1"/>
    <col min="7" max="7" width="14.83203125" style="9" customWidth="1"/>
    <col min="8" max="8" width="8.6640625" style="9" customWidth="1"/>
    <col min="9" max="9" width="7.5" style="9" customWidth="1"/>
    <col min="10" max="10" width="11.1640625" style="9" customWidth="1"/>
    <col min="11" max="11" width="13.1640625" style="25" customWidth="1"/>
    <col min="12" max="12" width="20.33203125" style="25" customWidth="1"/>
    <col min="13" max="13" width="17.1640625" style="43" customWidth="1"/>
    <col min="14" max="14" width="12.5" style="9" bestFit="1" customWidth="1"/>
    <col min="15" max="16384" width="9.1640625" style="9"/>
  </cols>
  <sheetData>
    <row r="1" spans="1:13" ht="14.25" customHeight="1" x14ac:dyDescent="0.2">
      <c r="A1" s="63" t="s">
        <v>24</v>
      </c>
      <c r="B1" s="64"/>
      <c r="C1" s="64"/>
      <c r="D1" s="64"/>
      <c r="E1" s="64"/>
      <c r="F1" s="64"/>
      <c r="G1" s="64"/>
      <c r="H1" s="64"/>
      <c r="I1" s="64"/>
      <c r="J1" s="64"/>
    </row>
    <row r="2" spans="1:13" ht="37.5" customHeight="1" x14ac:dyDescent="0.2">
      <c r="A2" s="69" t="s">
        <v>118</v>
      </c>
      <c r="B2" s="70"/>
      <c r="C2" s="70"/>
      <c r="D2" s="70"/>
      <c r="E2" s="70"/>
      <c r="F2" s="70"/>
      <c r="G2" s="70"/>
      <c r="H2" s="70"/>
      <c r="I2" s="70"/>
      <c r="J2" s="70"/>
    </row>
    <row r="3" spans="1:13" s="33" customFormat="1" ht="48.75" customHeight="1" x14ac:dyDescent="0.2">
      <c r="A3" s="71" t="s">
        <v>8</v>
      </c>
      <c r="B3" s="72"/>
      <c r="C3" s="10" t="s">
        <v>9</v>
      </c>
      <c r="D3" s="10" t="s">
        <v>10</v>
      </c>
      <c r="E3" s="10" t="s">
        <v>11</v>
      </c>
      <c r="F3" s="71" t="s">
        <v>12</v>
      </c>
      <c r="G3" s="72"/>
      <c r="H3" s="71" t="s">
        <v>13</v>
      </c>
      <c r="I3" s="72"/>
      <c r="J3" s="10" t="s">
        <v>43</v>
      </c>
      <c r="K3" s="32" t="s">
        <v>135</v>
      </c>
      <c r="L3" s="32" t="s">
        <v>138</v>
      </c>
      <c r="M3" s="44" t="s">
        <v>136</v>
      </c>
    </row>
    <row r="4" spans="1:13" ht="16" customHeight="1" x14ac:dyDescent="0.2">
      <c r="A4" s="52" t="s">
        <v>38</v>
      </c>
      <c r="B4" s="54"/>
      <c r="C4" s="54"/>
      <c r="D4" s="54"/>
      <c r="E4" s="54"/>
      <c r="F4" s="54"/>
      <c r="G4" s="54"/>
      <c r="H4" s="54"/>
      <c r="I4" s="54"/>
      <c r="J4" s="55"/>
      <c r="K4" s="26"/>
      <c r="L4" s="26"/>
      <c r="M4" s="45"/>
    </row>
    <row r="5" spans="1:13" s="11" customFormat="1" ht="32.25" customHeight="1" x14ac:dyDescent="0.2">
      <c r="A5" s="12" t="s">
        <v>14</v>
      </c>
      <c r="B5" s="12"/>
      <c r="C5" s="17" t="s">
        <v>36</v>
      </c>
      <c r="D5" s="13" t="s">
        <v>37</v>
      </c>
      <c r="E5" s="14">
        <v>40</v>
      </c>
      <c r="F5" s="73" t="s">
        <v>40</v>
      </c>
      <c r="G5" s="74"/>
      <c r="H5" s="58" t="s">
        <v>42</v>
      </c>
      <c r="I5" s="59"/>
      <c r="J5" s="15">
        <f>E5*1500</f>
        <v>60000</v>
      </c>
      <c r="K5" s="27">
        <f>(32+38)*1500</f>
        <v>105000</v>
      </c>
      <c r="L5" s="28">
        <f>K5-J5</f>
        <v>45000</v>
      </c>
      <c r="M5" s="24" t="s">
        <v>137</v>
      </c>
    </row>
    <row r="6" spans="1:13" s="11" customFormat="1" ht="53.25" customHeight="1" x14ac:dyDescent="0.2">
      <c r="A6" s="12" t="s">
        <v>16</v>
      </c>
      <c r="B6" s="12"/>
      <c r="C6" s="17" t="s">
        <v>44</v>
      </c>
      <c r="D6" s="13" t="s">
        <v>45</v>
      </c>
      <c r="E6" s="14">
        <v>8</v>
      </c>
      <c r="F6" s="65" t="s">
        <v>46</v>
      </c>
      <c r="G6" s="66"/>
      <c r="H6" s="58" t="s">
        <v>47</v>
      </c>
      <c r="I6" s="59"/>
      <c r="J6" s="15">
        <f>E6*1000</f>
        <v>8000</v>
      </c>
      <c r="K6" s="27">
        <f>(8+8)*1200</f>
        <v>19200</v>
      </c>
      <c r="L6" s="28">
        <f>K6-J6</f>
        <v>11200</v>
      </c>
      <c r="M6" s="24" t="s">
        <v>143</v>
      </c>
    </row>
    <row r="7" spans="1:13" s="11" customFormat="1" ht="106.5" customHeight="1" x14ac:dyDescent="0.2">
      <c r="A7" s="12" t="s">
        <v>17</v>
      </c>
      <c r="B7" s="12"/>
      <c r="C7" s="18" t="s">
        <v>150</v>
      </c>
      <c r="D7" s="16" t="s">
        <v>37</v>
      </c>
      <c r="E7" s="14">
        <v>80</v>
      </c>
      <c r="F7" s="56" t="s">
        <v>39</v>
      </c>
      <c r="G7" s="57"/>
      <c r="H7" s="58" t="s">
        <v>48</v>
      </c>
      <c r="I7" s="59"/>
      <c r="J7" s="15">
        <f>E7*261</f>
        <v>20880</v>
      </c>
      <c r="K7" s="29">
        <f>(81+21)*205/100*127.1</f>
        <v>26576.609999999997</v>
      </c>
      <c r="L7" s="28">
        <f>K7-J7</f>
        <v>5696.6099999999969</v>
      </c>
      <c r="M7" s="24" t="s">
        <v>146</v>
      </c>
    </row>
    <row r="8" spans="1:13" ht="16" customHeight="1" x14ac:dyDescent="0.2">
      <c r="A8" s="52" t="s">
        <v>57</v>
      </c>
      <c r="B8" s="53"/>
      <c r="C8" s="53"/>
      <c r="D8" s="53"/>
      <c r="E8" s="53"/>
      <c r="F8" s="53"/>
      <c r="G8" s="53"/>
      <c r="H8" s="53"/>
      <c r="I8" s="53"/>
      <c r="J8" s="35">
        <f>J7+J6+J5</f>
        <v>88880</v>
      </c>
      <c r="K8" s="36">
        <f>SUM(K5:K7)</f>
        <v>150776.60999999999</v>
      </c>
      <c r="L8" s="35">
        <f>K8-J8</f>
        <v>61896.609999999986</v>
      </c>
      <c r="M8" s="45"/>
    </row>
    <row r="9" spans="1:13" ht="16" customHeight="1" x14ac:dyDescent="0.2">
      <c r="A9" s="52" t="s">
        <v>49</v>
      </c>
      <c r="B9" s="54"/>
      <c r="C9" s="54"/>
      <c r="D9" s="54"/>
      <c r="E9" s="54"/>
      <c r="F9" s="54"/>
      <c r="G9" s="54"/>
      <c r="H9" s="54"/>
      <c r="I9" s="54"/>
      <c r="J9" s="55"/>
      <c r="K9" s="26"/>
      <c r="L9" s="26"/>
      <c r="M9" s="45"/>
    </row>
    <row r="10" spans="1:13" s="11" customFormat="1" x14ac:dyDescent="0.2">
      <c r="A10" s="19" t="s">
        <v>15</v>
      </c>
      <c r="B10" s="12"/>
      <c r="C10" s="17" t="s">
        <v>50</v>
      </c>
      <c r="D10" s="16" t="s">
        <v>37</v>
      </c>
      <c r="E10" s="14">
        <v>56</v>
      </c>
      <c r="F10" s="65" t="s">
        <v>51</v>
      </c>
      <c r="G10" s="66"/>
      <c r="H10" s="58" t="s">
        <v>52</v>
      </c>
      <c r="I10" s="59"/>
      <c r="J10" s="15">
        <f>E10*1750</f>
        <v>98000</v>
      </c>
      <c r="K10" s="27">
        <f>43*1750</f>
        <v>75250</v>
      </c>
      <c r="L10" s="28">
        <f t="shared" ref="L10:L15" si="0">K10-J10</f>
        <v>-22750</v>
      </c>
      <c r="M10" s="47"/>
    </row>
    <row r="11" spans="1:13" s="11" customFormat="1" x14ac:dyDescent="0.2">
      <c r="A11" s="19" t="s">
        <v>18</v>
      </c>
      <c r="B11" s="12"/>
      <c r="C11" s="17" t="s">
        <v>147</v>
      </c>
      <c r="D11" s="16" t="s">
        <v>53</v>
      </c>
      <c r="E11" s="14">
        <v>1</v>
      </c>
      <c r="F11" s="65" t="s">
        <v>54</v>
      </c>
      <c r="G11" s="66"/>
      <c r="H11" s="58"/>
      <c r="I11" s="59"/>
      <c r="J11" s="15">
        <f>1*10000</f>
        <v>10000</v>
      </c>
      <c r="K11" s="27">
        <v>10000</v>
      </c>
      <c r="L11" s="28">
        <f t="shared" si="0"/>
        <v>0</v>
      </c>
      <c r="M11" s="47"/>
    </row>
    <row r="12" spans="1:13" s="11" customFormat="1" ht="37" x14ac:dyDescent="0.2">
      <c r="A12" s="19" t="s">
        <v>19</v>
      </c>
      <c r="B12" s="12"/>
      <c r="C12" s="18" t="s">
        <v>105</v>
      </c>
      <c r="D12" s="16" t="s">
        <v>37</v>
      </c>
      <c r="E12" s="14">
        <v>112</v>
      </c>
      <c r="F12" s="56" t="s">
        <v>39</v>
      </c>
      <c r="G12" s="57"/>
      <c r="H12" s="58" t="s">
        <v>48</v>
      </c>
      <c r="I12" s="59"/>
      <c r="J12" s="15">
        <f>E12*261</f>
        <v>29232</v>
      </c>
      <c r="K12" s="29">
        <f>32*205/100*127.1</f>
        <v>8337.7599999999984</v>
      </c>
      <c r="L12" s="28">
        <f t="shared" si="0"/>
        <v>-20894.240000000002</v>
      </c>
      <c r="M12" s="47"/>
    </row>
    <row r="13" spans="1:13" s="11" customFormat="1" x14ac:dyDescent="0.2">
      <c r="A13" s="19" t="s">
        <v>20</v>
      </c>
      <c r="B13" s="12"/>
      <c r="C13" s="17" t="s">
        <v>133</v>
      </c>
      <c r="D13" s="16" t="s">
        <v>37</v>
      </c>
      <c r="E13" s="14">
        <v>16</v>
      </c>
      <c r="F13" s="65" t="s">
        <v>55</v>
      </c>
      <c r="G13" s="66"/>
      <c r="H13" s="58" t="s">
        <v>52</v>
      </c>
      <c r="I13" s="59"/>
      <c r="J13" s="15">
        <f>E13*1250</f>
        <v>20000</v>
      </c>
      <c r="K13" s="27">
        <f>(29+1)*1250</f>
        <v>37500</v>
      </c>
      <c r="L13" s="28">
        <f t="shared" si="0"/>
        <v>17500</v>
      </c>
      <c r="M13" s="47"/>
    </row>
    <row r="14" spans="1:13" s="11" customFormat="1" x14ac:dyDescent="0.2">
      <c r="A14" s="19" t="s">
        <v>21</v>
      </c>
      <c r="B14" s="12"/>
      <c r="C14" s="17" t="s">
        <v>106</v>
      </c>
      <c r="D14" s="16" t="s">
        <v>53</v>
      </c>
      <c r="E14" s="14">
        <v>1</v>
      </c>
      <c r="F14" s="65" t="s">
        <v>134</v>
      </c>
      <c r="G14" s="66"/>
      <c r="H14" s="58"/>
      <c r="I14" s="59"/>
      <c r="J14" s="15">
        <f>1*16000</f>
        <v>16000</v>
      </c>
      <c r="K14" s="27">
        <f>8000*2</f>
        <v>16000</v>
      </c>
      <c r="L14" s="28">
        <f t="shared" si="0"/>
        <v>0</v>
      </c>
      <c r="M14" s="47"/>
    </row>
    <row r="15" spans="1:13" ht="16" customHeight="1" x14ac:dyDescent="0.2">
      <c r="A15" s="52" t="s">
        <v>60</v>
      </c>
      <c r="B15" s="53"/>
      <c r="C15" s="53"/>
      <c r="D15" s="53"/>
      <c r="E15" s="53"/>
      <c r="F15" s="53"/>
      <c r="G15" s="53"/>
      <c r="H15" s="53"/>
      <c r="I15" s="53"/>
      <c r="J15" s="35">
        <f>J10+J11+J12+J13+J14</f>
        <v>173232</v>
      </c>
      <c r="K15" s="36">
        <f>SUM(K10:K14)</f>
        <v>147087.76</v>
      </c>
      <c r="L15" s="35">
        <f t="shared" si="0"/>
        <v>-26144.239999999991</v>
      </c>
      <c r="M15" s="45"/>
    </row>
    <row r="16" spans="1:13" ht="16" customHeight="1" x14ac:dyDescent="0.2">
      <c r="A16" s="77" t="s">
        <v>121</v>
      </c>
      <c r="B16" s="53"/>
      <c r="C16" s="53"/>
      <c r="D16" s="53"/>
      <c r="E16" s="53"/>
      <c r="F16" s="53"/>
      <c r="G16" s="53"/>
      <c r="H16" s="53"/>
      <c r="I16" s="53"/>
      <c r="J16" s="78"/>
      <c r="K16" s="26"/>
      <c r="L16" s="26"/>
      <c r="M16" s="45"/>
    </row>
    <row r="17" spans="1:13" s="11" customFormat="1" ht="32.25" customHeight="1" x14ac:dyDescent="0.2">
      <c r="A17" s="20" t="s">
        <v>122</v>
      </c>
      <c r="B17" s="21"/>
      <c r="C17" s="24" t="s">
        <v>123</v>
      </c>
      <c r="D17" s="22" t="s">
        <v>125</v>
      </c>
      <c r="E17" s="21">
        <v>21</v>
      </c>
      <c r="F17" s="79">
        <v>577</v>
      </c>
      <c r="G17" s="79"/>
      <c r="H17" s="80"/>
      <c r="I17" s="80"/>
      <c r="J17" s="23">
        <f>E17*F17</f>
        <v>12117</v>
      </c>
      <c r="K17" s="27">
        <f>577*21</f>
        <v>12117</v>
      </c>
      <c r="L17" s="27">
        <f>K17-J17</f>
        <v>0</v>
      </c>
      <c r="M17" s="47"/>
    </row>
    <row r="18" spans="1:13" s="11" customFormat="1" ht="25" x14ac:dyDescent="0.2">
      <c r="A18" s="20" t="s">
        <v>124</v>
      </c>
      <c r="B18" s="21"/>
      <c r="C18" s="24" t="s">
        <v>148</v>
      </c>
      <c r="D18" s="22" t="s">
        <v>37</v>
      </c>
      <c r="E18" s="21">
        <v>36</v>
      </c>
      <c r="F18" s="56" t="s">
        <v>39</v>
      </c>
      <c r="G18" s="57"/>
      <c r="H18" s="80"/>
      <c r="I18" s="80"/>
      <c r="J18" s="23">
        <f>36*261</f>
        <v>9396</v>
      </c>
      <c r="K18" s="30"/>
      <c r="L18" s="30"/>
      <c r="M18" s="24" t="s">
        <v>144</v>
      </c>
    </row>
    <row r="19" spans="1:13" s="11" customFormat="1" x14ac:dyDescent="0.2">
      <c r="A19" s="20" t="s">
        <v>126</v>
      </c>
      <c r="B19" s="21"/>
      <c r="C19" s="24" t="s">
        <v>127</v>
      </c>
      <c r="D19" s="22" t="s">
        <v>125</v>
      </c>
      <c r="E19" s="21">
        <v>15</v>
      </c>
      <c r="F19" s="75"/>
      <c r="G19" s="76"/>
      <c r="H19" s="75"/>
      <c r="I19" s="76"/>
      <c r="J19" s="34"/>
      <c r="K19" s="30"/>
      <c r="L19" s="30"/>
      <c r="M19" s="46"/>
    </row>
    <row r="20" spans="1:13" s="11" customFormat="1" ht="24.75" customHeight="1" x14ac:dyDescent="0.2">
      <c r="A20" s="60" t="s">
        <v>132</v>
      </c>
      <c r="B20" s="61"/>
      <c r="C20" s="61"/>
      <c r="D20" s="61"/>
      <c r="E20" s="61"/>
      <c r="F20" s="61"/>
      <c r="G20" s="61"/>
      <c r="H20" s="61"/>
      <c r="I20" s="61"/>
      <c r="J20" s="62"/>
      <c r="K20" s="31"/>
      <c r="L20" s="31"/>
      <c r="M20" s="47"/>
    </row>
    <row r="21" spans="1:13" s="11" customFormat="1" ht="34.5" customHeight="1" x14ac:dyDescent="0.2">
      <c r="A21" s="81" t="s">
        <v>131</v>
      </c>
      <c r="B21" s="82"/>
      <c r="C21" s="82"/>
      <c r="D21" s="82"/>
      <c r="E21" s="82"/>
      <c r="F21" s="82"/>
      <c r="G21" s="82"/>
      <c r="H21" s="82"/>
      <c r="I21" s="82"/>
      <c r="J21" s="83"/>
      <c r="K21" s="31"/>
      <c r="L21" s="31"/>
      <c r="M21" s="47"/>
    </row>
    <row r="22" spans="1:13" ht="18" customHeight="1" x14ac:dyDescent="0.2">
      <c r="A22" s="77" t="s">
        <v>130</v>
      </c>
      <c r="B22" s="53"/>
      <c r="C22" s="53"/>
      <c r="D22" s="53"/>
      <c r="E22" s="53"/>
      <c r="F22" s="53"/>
      <c r="G22" s="53"/>
      <c r="H22" s="53"/>
      <c r="I22" s="78"/>
      <c r="J22" s="37">
        <f>J17+J18+J19</f>
        <v>21513</v>
      </c>
      <c r="K22" s="36">
        <f>SUM(K17:K21)</f>
        <v>12117</v>
      </c>
      <c r="L22" s="35">
        <v>0</v>
      </c>
      <c r="M22" s="45"/>
    </row>
    <row r="23" spans="1:13" ht="16" customHeight="1" x14ac:dyDescent="0.2">
      <c r="A23" s="52" t="s">
        <v>128</v>
      </c>
      <c r="B23" s="54"/>
      <c r="C23" s="54"/>
      <c r="D23" s="54"/>
      <c r="E23" s="54"/>
      <c r="F23" s="54"/>
      <c r="G23" s="54"/>
      <c r="H23" s="54"/>
      <c r="I23" s="54"/>
      <c r="J23" s="55"/>
      <c r="K23" s="26"/>
      <c r="L23" s="26"/>
      <c r="M23" s="45"/>
    </row>
    <row r="24" spans="1:13" s="11" customFormat="1" ht="42" customHeight="1" x14ac:dyDescent="0.2">
      <c r="A24" s="40" t="s">
        <v>129</v>
      </c>
      <c r="B24" s="12"/>
      <c r="C24" s="17" t="s">
        <v>107</v>
      </c>
      <c r="D24" s="16" t="s">
        <v>56</v>
      </c>
      <c r="E24" s="14">
        <v>500</v>
      </c>
      <c r="F24" s="67" t="s">
        <v>119</v>
      </c>
      <c r="G24" s="68"/>
      <c r="H24" s="58" t="s">
        <v>120</v>
      </c>
      <c r="I24" s="59"/>
      <c r="J24" s="15">
        <f>500*900</f>
        <v>450000</v>
      </c>
      <c r="K24" s="27">
        <f>494*1100</f>
        <v>543400</v>
      </c>
      <c r="L24" s="28">
        <f>K24-J24</f>
        <v>93400</v>
      </c>
      <c r="M24" s="24" t="s">
        <v>149</v>
      </c>
    </row>
    <row r="25" spans="1:13" s="11" customFormat="1" ht="27" customHeight="1" x14ac:dyDescent="0.2">
      <c r="A25" s="40" t="s">
        <v>139</v>
      </c>
      <c r="B25" s="41" t="s">
        <v>140</v>
      </c>
      <c r="C25" s="42" t="s">
        <v>141</v>
      </c>
      <c r="D25" s="16"/>
      <c r="E25" s="14"/>
      <c r="F25" s="67"/>
      <c r="G25" s="68"/>
      <c r="H25" s="58"/>
      <c r="I25" s="59"/>
      <c r="J25" s="15"/>
      <c r="K25" s="27">
        <v>31000</v>
      </c>
      <c r="L25" s="28">
        <f>K25-J25</f>
        <v>31000</v>
      </c>
      <c r="M25" s="24" t="s">
        <v>142</v>
      </c>
    </row>
    <row r="26" spans="1:13" ht="16" customHeight="1" x14ac:dyDescent="0.2">
      <c r="A26" s="52" t="s">
        <v>61</v>
      </c>
      <c r="B26" s="53"/>
      <c r="C26" s="53"/>
      <c r="D26" s="53"/>
      <c r="E26" s="53"/>
      <c r="F26" s="53"/>
      <c r="G26" s="53"/>
      <c r="H26" s="53"/>
      <c r="I26" s="53"/>
      <c r="J26" s="35">
        <f>J24</f>
        <v>450000</v>
      </c>
      <c r="K26" s="39">
        <f>SUM(K24:K25)</f>
        <v>574400</v>
      </c>
      <c r="L26" s="35">
        <f>K26-J26</f>
        <v>124400</v>
      </c>
      <c r="M26" s="45"/>
    </row>
    <row r="27" spans="1:13" ht="16" customHeight="1" x14ac:dyDescent="0.2">
      <c r="A27" s="49" t="s">
        <v>58</v>
      </c>
      <c r="B27" s="50"/>
      <c r="C27" s="50"/>
      <c r="D27" s="50"/>
      <c r="E27" s="50"/>
      <c r="F27" s="50"/>
      <c r="G27" s="50"/>
      <c r="H27" s="50"/>
      <c r="I27" s="51"/>
      <c r="J27" s="38">
        <f>J8+J15+J22+J26</f>
        <v>733625</v>
      </c>
      <c r="K27" s="39">
        <f>K8+K15+K22+K26</f>
        <v>884381.37</v>
      </c>
      <c r="L27" s="35">
        <f>K27-J27</f>
        <v>150756.37</v>
      </c>
      <c r="M27" s="48" t="s">
        <v>145</v>
      </c>
    </row>
    <row r="28" spans="1:13" ht="16" customHeight="1" x14ac:dyDescent="0.2">
      <c r="A28" s="49" t="s">
        <v>59</v>
      </c>
      <c r="B28" s="50"/>
      <c r="C28" s="50"/>
      <c r="D28" s="50"/>
      <c r="E28" s="50"/>
      <c r="F28" s="50"/>
      <c r="G28" s="50"/>
      <c r="H28" s="50"/>
      <c r="I28" s="51"/>
      <c r="J28" s="38">
        <f>J27/120*20</f>
        <v>122270.83333333334</v>
      </c>
      <c r="K28" s="36"/>
      <c r="L28" s="36"/>
      <c r="M28" s="45"/>
    </row>
  </sheetData>
  <mergeCells count="43">
    <mergeCell ref="F25:G25"/>
    <mergeCell ref="H25:I25"/>
    <mergeCell ref="H3:I3"/>
    <mergeCell ref="F3:G3"/>
    <mergeCell ref="H10:I10"/>
    <mergeCell ref="A22:I22"/>
    <mergeCell ref="A21:J21"/>
    <mergeCell ref="F18:G18"/>
    <mergeCell ref="H18:I18"/>
    <mergeCell ref="F19:G19"/>
    <mergeCell ref="H24:I24"/>
    <mergeCell ref="H14:I14"/>
    <mergeCell ref="A16:J16"/>
    <mergeCell ref="F17:G17"/>
    <mergeCell ref="H17:I17"/>
    <mergeCell ref="A15:I15"/>
    <mergeCell ref="A9:J9"/>
    <mergeCell ref="F12:G12"/>
    <mergeCell ref="H12:I12"/>
    <mergeCell ref="F13:G13"/>
    <mergeCell ref="H11:I11"/>
    <mergeCell ref="H19:I19"/>
    <mergeCell ref="F14:G14"/>
    <mergeCell ref="A1:J1"/>
    <mergeCell ref="A27:I27"/>
    <mergeCell ref="F10:G10"/>
    <mergeCell ref="F11:G11"/>
    <mergeCell ref="F24:G24"/>
    <mergeCell ref="A2:J2"/>
    <mergeCell ref="A3:B3"/>
    <mergeCell ref="A23:J23"/>
    <mergeCell ref="F6:G6"/>
    <mergeCell ref="F5:G5"/>
    <mergeCell ref="A28:I28"/>
    <mergeCell ref="A26:I26"/>
    <mergeCell ref="A4:J4"/>
    <mergeCell ref="F7:G7"/>
    <mergeCell ref="H13:I13"/>
    <mergeCell ref="A8:I8"/>
    <mergeCell ref="H5:I5"/>
    <mergeCell ref="H6:I6"/>
    <mergeCell ref="A20:J20"/>
    <mergeCell ref="H7:I7"/>
  </mergeCells>
  <phoneticPr fontId="10" type="noConversion"/>
  <pageMargins left="0.3611111111111111" right="0.35771666666666668" top="0.35771666666666668" bottom="0.35771666666666668" header="0.3" footer="0.3"/>
  <pageSetup paperSize="9" scale="67" fitToHeight="32767" orientation="portrait"/>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3" zoomScaleNormal="100" workbookViewId="0">
      <selection activeCell="C60" sqref="C60:C61"/>
    </sheetView>
  </sheetViews>
  <sheetFormatPr baseColWidth="10" defaultColWidth="9.1640625" defaultRowHeight="15" x14ac:dyDescent="0.2"/>
  <cols>
    <col min="1" max="1" width="4" style="1" customWidth="1"/>
    <col min="2" max="2" width="11.5" style="1" customWidth="1"/>
    <col min="3" max="3" width="19.1640625" style="1" customWidth="1"/>
    <col min="4" max="11" width="7.83203125" style="1" customWidth="1"/>
    <col min="12" max="16384" width="9.1640625" style="1"/>
  </cols>
  <sheetData>
    <row r="1" spans="1:11" ht="28.75" customHeight="1" x14ac:dyDescent="0.2">
      <c r="A1" s="84" t="s">
        <v>62</v>
      </c>
      <c r="B1" s="85"/>
      <c r="C1" s="85"/>
      <c r="D1" s="85"/>
      <c r="E1" s="85"/>
      <c r="F1" s="85"/>
      <c r="G1" s="85"/>
      <c r="H1" s="85"/>
      <c r="I1" s="85"/>
      <c r="J1" s="85"/>
      <c r="K1" s="85"/>
    </row>
    <row r="2" spans="1:11" ht="28.75" customHeight="1" x14ac:dyDescent="0.2">
      <c r="A2" s="86" t="s">
        <v>63</v>
      </c>
      <c r="B2" s="85"/>
      <c r="C2" s="85"/>
      <c r="D2" s="85"/>
      <c r="E2" s="85"/>
      <c r="F2" s="85"/>
      <c r="G2" s="85"/>
      <c r="H2" s="85"/>
      <c r="I2" s="85"/>
      <c r="J2" s="85"/>
      <c r="K2" s="85"/>
    </row>
    <row r="3" spans="1:11" ht="28.75" customHeight="1" x14ac:dyDescent="0.2">
      <c r="A3" s="86" t="s">
        <v>108</v>
      </c>
      <c r="B3" s="86"/>
      <c r="C3" s="86"/>
      <c r="D3" s="86"/>
      <c r="E3" s="86"/>
      <c r="F3" s="86"/>
      <c r="G3" s="86"/>
      <c r="H3" s="86"/>
      <c r="I3" s="86"/>
      <c r="J3" s="86"/>
      <c r="K3" s="86"/>
    </row>
    <row r="4" spans="1:11" ht="14.25" customHeight="1" x14ac:dyDescent="0.2">
      <c r="A4" s="87" t="s">
        <v>64</v>
      </c>
      <c r="B4" s="88"/>
      <c r="C4" s="88"/>
      <c r="D4" s="88"/>
      <c r="E4" s="88"/>
      <c r="F4" s="88"/>
      <c r="G4" s="88"/>
      <c r="H4" s="88"/>
      <c r="I4" s="88"/>
      <c r="J4" s="88"/>
      <c r="K4" s="88"/>
    </row>
    <row r="5" spans="1:11" ht="20" customHeight="1" x14ac:dyDescent="0.2">
      <c r="A5" s="89" t="s">
        <v>25</v>
      </c>
      <c r="B5" s="89" t="s">
        <v>26</v>
      </c>
      <c r="C5" s="89" t="s">
        <v>9</v>
      </c>
      <c r="D5" s="89" t="s">
        <v>27</v>
      </c>
      <c r="E5" s="92" t="s">
        <v>28</v>
      </c>
      <c r="F5" s="94"/>
      <c r="G5" s="92" t="s">
        <v>29</v>
      </c>
      <c r="H5" s="93"/>
      <c r="I5" s="94"/>
      <c r="J5" s="95" t="s">
        <v>30</v>
      </c>
      <c r="K5" s="96"/>
    </row>
    <row r="6" spans="1:11" ht="31.5" customHeight="1" x14ac:dyDescent="0.2">
      <c r="A6" s="90"/>
      <c r="B6" s="90"/>
      <c r="C6" s="90"/>
      <c r="D6" s="90"/>
      <c r="E6" s="2" t="s">
        <v>31</v>
      </c>
      <c r="F6" s="2" t="s">
        <v>32</v>
      </c>
      <c r="G6" s="89" t="s">
        <v>31</v>
      </c>
      <c r="H6" s="89" t="s">
        <v>33</v>
      </c>
      <c r="I6" s="2" t="s">
        <v>32</v>
      </c>
      <c r="J6" s="97"/>
      <c r="K6" s="98"/>
    </row>
    <row r="7" spans="1:11" ht="31.5" customHeight="1" x14ac:dyDescent="0.2">
      <c r="A7" s="91"/>
      <c r="B7" s="91"/>
      <c r="C7" s="91"/>
      <c r="D7" s="91"/>
      <c r="E7" s="2" t="s">
        <v>33</v>
      </c>
      <c r="F7" s="2" t="s">
        <v>34</v>
      </c>
      <c r="G7" s="91"/>
      <c r="H7" s="91"/>
      <c r="I7" s="2" t="s">
        <v>34</v>
      </c>
      <c r="J7" s="2" t="s">
        <v>35</v>
      </c>
      <c r="K7" s="2" t="s">
        <v>31</v>
      </c>
    </row>
    <row r="8" spans="1:11" ht="14.25" customHeight="1" x14ac:dyDescent="0.2">
      <c r="A8" s="2">
        <v>1</v>
      </c>
      <c r="B8" s="3">
        <v>2</v>
      </c>
      <c r="C8" s="3">
        <v>3</v>
      </c>
      <c r="D8" s="3">
        <v>4</v>
      </c>
      <c r="E8" s="3">
        <v>5</v>
      </c>
      <c r="F8" s="3">
        <v>6</v>
      </c>
      <c r="G8" s="3">
        <v>7</v>
      </c>
      <c r="H8" s="3">
        <v>8</v>
      </c>
      <c r="I8" s="3">
        <v>9</v>
      </c>
      <c r="J8" s="3">
        <v>10</v>
      </c>
      <c r="K8" s="3">
        <v>11</v>
      </c>
    </row>
    <row r="9" spans="1:11" ht="18.25" customHeight="1" x14ac:dyDescent="0.2">
      <c r="A9" s="102" t="s">
        <v>65</v>
      </c>
      <c r="B9" s="93"/>
      <c r="C9" s="93"/>
      <c r="D9" s="93"/>
      <c r="E9" s="93"/>
      <c r="F9" s="93"/>
      <c r="G9" s="93"/>
      <c r="H9" s="93"/>
      <c r="I9" s="93"/>
      <c r="J9" s="93"/>
      <c r="K9" s="93"/>
    </row>
    <row r="10" spans="1:11" ht="14.25" customHeight="1" x14ac:dyDescent="0.2">
      <c r="A10" s="101" t="s">
        <v>0</v>
      </c>
      <c r="B10" s="100" t="s">
        <v>66</v>
      </c>
      <c r="C10" s="100" t="s">
        <v>41</v>
      </c>
      <c r="D10" s="4">
        <v>80</v>
      </c>
      <c r="E10" s="4">
        <v>208.79</v>
      </c>
      <c r="F10" s="5"/>
      <c r="G10" s="99">
        <v>16703.2</v>
      </c>
      <c r="H10" s="99">
        <v>16703.2</v>
      </c>
      <c r="I10" s="5"/>
      <c r="J10" s="99">
        <v>1</v>
      </c>
      <c r="K10" s="99">
        <v>80</v>
      </c>
    </row>
    <row r="11" spans="1:11" ht="17.5" customHeight="1" x14ac:dyDescent="0.2">
      <c r="A11" s="91"/>
      <c r="B11" s="91"/>
      <c r="C11" s="91"/>
      <c r="D11" s="6" t="s">
        <v>67</v>
      </c>
      <c r="E11" s="4">
        <v>208.79</v>
      </c>
      <c r="F11" s="5"/>
      <c r="G11" s="91"/>
      <c r="H11" s="91"/>
      <c r="I11" s="5"/>
      <c r="J11" s="91"/>
      <c r="K11" s="91"/>
    </row>
    <row r="12" spans="1:11" ht="14.25" customHeight="1" x14ac:dyDescent="0.2">
      <c r="A12" s="101" t="s">
        <v>2</v>
      </c>
      <c r="B12" s="100" t="s">
        <v>66</v>
      </c>
      <c r="C12" s="100" t="s">
        <v>41</v>
      </c>
      <c r="D12" s="4">
        <v>112</v>
      </c>
      <c r="E12" s="4">
        <v>208.79</v>
      </c>
      <c r="F12" s="5"/>
      <c r="G12" s="99">
        <v>23384.48</v>
      </c>
      <c r="H12" s="99">
        <v>23384.48</v>
      </c>
      <c r="I12" s="5"/>
      <c r="J12" s="99">
        <v>1</v>
      </c>
      <c r="K12" s="99">
        <v>112</v>
      </c>
    </row>
    <row r="13" spans="1:11" ht="17.5" customHeight="1" x14ac:dyDescent="0.2">
      <c r="A13" s="91"/>
      <c r="B13" s="91"/>
      <c r="C13" s="91"/>
      <c r="D13" s="6" t="s">
        <v>67</v>
      </c>
      <c r="E13" s="4">
        <v>208.79</v>
      </c>
      <c r="F13" s="5"/>
      <c r="G13" s="91"/>
      <c r="H13" s="91"/>
      <c r="I13" s="5"/>
      <c r="J13" s="91"/>
      <c r="K13" s="91"/>
    </row>
    <row r="14" spans="1:11" ht="8.5" customHeight="1" x14ac:dyDescent="0.2"/>
    <row r="15" spans="1:11" ht="11.5" customHeight="1" x14ac:dyDescent="0.2">
      <c r="A15" s="103" t="s">
        <v>1</v>
      </c>
      <c r="B15" s="94"/>
      <c r="C15" s="103" t="s">
        <v>68</v>
      </c>
      <c r="D15" s="94"/>
      <c r="E15" s="7" t="s">
        <v>0</v>
      </c>
      <c r="F15" s="104" t="s">
        <v>69</v>
      </c>
      <c r="G15" s="94"/>
      <c r="H15" s="103" t="s">
        <v>1</v>
      </c>
      <c r="I15" s="93"/>
      <c r="J15" s="93"/>
      <c r="K15" s="94"/>
    </row>
    <row r="16" spans="1:11" ht="11.5" customHeight="1" x14ac:dyDescent="0.2">
      <c r="A16" s="103" t="s">
        <v>1</v>
      </c>
      <c r="B16" s="94"/>
      <c r="C16" s="103" t="s">
        <v>70</v>
      </c>
      <c r="D16" s="94"/>
      <c r="E16" s="7" t="s">
        <v>1</v>
      </c>
      <c r="F16" s="104" t="s">
        <v>69</v>
      </c>
      <c r="G16" s="94"/>
      <c r="H16" s="103" t="s">
        <v>1</v>
      </c>
      <c r="I16" s="93"/>
      <c r="J16" s="93"/>
      <c r="K16" s="94"/>
    </row>
    <row r="17" spans="1:11" ht="11.5" customHeight="1" x14ac:dyDescent="0.2">
      <c r="A17" s="103" t="s">
        <v>1</v>
      </c>
      <c r="B17" s="94"/>
      <c r="C17" s="103" t="s">
        <v>22</v>
      </c>
      <c r="D17" s="94"/>
      <c r="E17" s="7" t="s">
        <v>1</v>
      </c>
      <c r="F17" s="104" t="s">
        <v>69</v>
      </c>
      <c r="G17" s="94"/>
      <c r="H17" s="103" t="s">
        <v>1</v>
      </c>
      <c r="I17" s="93"/>
      <c r="J17" s="93"/>
      <c r="K17" s="94"/>
    </row>
    <row r="18" spans="1:11" ht="11.5" customHeight="1" x14ac:dyDescent="0.2">
      <c r="A18" s="103" t="s">
        <v>1</v>
      </c>
      <c r="B18" s="94"/>
      <c r="C18" s="103" t="s">
        <v>23</v>
      </c>
      <c r="D18" s="94"/>
      <c r="E18" s="7" t="s">
        <v>1</v>
      </c>
      <c r="F18" s="104" t="s">
        <v>69</v>
      </c>
      <c r="G18" s="94"/>
      <c r="H18" s="103" t="s">
        <v>1</v>
      </c>
      <c r="I18" s="93"/>
      <c r="J18" s="93"/>
      <c r="K18" s="94"/>
    </row>
    <row r="19" spans="1:11" ht="11.5" customHeight="1" x14ac:dyDescent="0.2">
      <c r="A19" s="103" t="s">
        <v>1</v>
      </c>
      <c r="B19" s="94"/>
      <c r="C19" s="103" t="s">
        <v>71</v>
      </c>
      <c r="D19" s="94"/>
      <c r="E19" s="7" t="s">
        <v>72</v>
      </c>
      <c r="F19" s="104" t="s">
        <v>73</v>
      </c>
      <c r="G19" s="94"/>
      <c r="H19" s="103" t="s">
        <v>1</v>
      </c>
      <c r="I19" s="93"/>
      <c r="J19" s="93"/>
      <c r="K19" s="94"/>
    </row>
    <row r="20" spans="1:11" ht="11.5" customHeight="1" x14ac:dyDescent="0.2">
      <c r="A20" s="103" t="s">
        <v>1</v>
      </c>
      <c r="B20" s="94"/>
      <c r="C20" s="103" t="s">
        <v>74</v>
      </c>
      <c r="D20" s="94"/>
      <c r="E20" s="7" t="s">
        <v>1</v>
      </c>
      <c r="F20" s="104" t="s">
        <v>75</v>
      </c>
      <c r="G20" s="94"/>
      <c r="H20" s="103" t="s">
        <v>1</v>
      </c>
      <c r="I20" s="93"/>
      <c r="J20" s="93"/>
      <c r="K20" s="94"/>
    </row>
    <row r="21" spans="1:11" ht="18.25" customHeight="1" x14ac:dyDescent="0.2">
      <c r="A21" s="106" t="s">
        <v>76</v>
      </c>
      <c r="B21" s="107"/>
      <c r="C21" s="107"/>
      <c r="D21" s="107"/>
      <c r="E21" s="107"/>
      <c r="F21" s="107"/>
      <c r="G21" s="107"/>
      <c r="H21" s="107"/>
      <c r="I21" s="107"/>
      <c r="J21" s="107"/>
      <c r="K21" s="107"/>
    </row>
    <row r="22" spans="1:11" ht="14.25" customHeight="1" x14ac:dyDescent="0.2">
      <c r="A22" s="101" t="s">
        <v>3</v>
      </c>
      <c r="B22" s="100" t="s">
        <v>77</v>
      </c>
      <c r="C22" s="100" t="s">
        <v>78</v>
      </c>
      <c r="D22" s="4">
        <v>40</v>
      </c>
      <c r="E22" s="4">
        <v>872.91</v>
      </c>
      <c r="F22" s="4">
        <v>872.91</v>
      </c>
      <c r="G22" s="99">
        <v>34916.400000000001</v>
      </c>
      <c r="H22" s="108"/>
      <c r="I22" s="4">
        <v>34916.400000000001</v>
      </c>
      <c r="J22" s="108"/>
      <c r="K22" s="108"/>
    </row>
    <row r="23" spans="1:11" ht="46.5" customHeight="1" x14ac:dyDescent="0.2">
      <c r="A23" s="91"/>
      <c r="B23" s="105"/>
      <c r="C23" s="105"/>
      <c r="D23" s="6" t="s">
        <v>79</v>
      </c>
      <c r="E23" s="5"/>
      <c r="F23" s="4">
        <v>345.8</v>
      </c>
      <c r="G23" s="105"/>
      <c r="H23" s="105"/>
      <c r="I23" s="4">
        <v>13832</v>
      </c>
      <c r="J23" s="105"/>
      <c r="K23" s="105"/>
    </row>
    <row r="24" spans="1:11" ht="14.25" customHeight="1" x14ac:dyDescent="0.2">
      <c r="A24" s="101" t="s">
        <v>4</v>
      </c>
      <c r="B24" s="100" t="s">
        <v>80</v>
      </c>
      <c r="C24" s="100" t="s">
        <v>81</v>
      </c>
      <c r="D24" s="4">
        <v>40</v>
      </c>
      <c r="E24" s="4">
        <v>3.6</v>
      </c>
      <c r="F24" s="4">
        <v>3.6</v>
      </c>
      <c r="G24" s="99">
        <v>144</v>
      </c>
      <c r="H24" s="108"/>
      <c r="I24" s="4">
        <v>144</v>
      </c>
      <c r="J24" s="108"/>
      <c r="K24" s="108"/>
    </row>
    <row r="25" spans="1:11" ht="24.5" customHeight="1" x14ac:dyDescent="0.2">
      <c r="A25" s="105"/>
      <c r="B25" s="105"/>
      <c r="C25" s="105"/>
      <c r="D25" s="6" t="s">
        <v>79</v>
      </c>
      <c r="E25" s="5"/>
      <c r="F25" s="5"/>
      <c r="G25" s="105"/>
      <c r="H25" s="105"/>
      <c r="I25" s="5"/>
      <c r="J25" s="105"/>
      <c r="K25" s="105"/>
    </row>
    <row r="26" spans="1:11" ht="14.25" customHeight="1" x14ac:dyDescent="0.2">
      <c r="A26" s="101" t="s">
        <v>5</v>
      </c>
      <c r="B26" s="100" t="s">
        <v>82</v>
      </c>
      <c r="C26" s="100" t="s">
        <v>83</v>
      </c>
      <c r="D26" s="8"/>
      <c r="E26" s="4">
        <v>256.86</v>
      </c>
      <c r="F26" s="5"/>
      <c r="G26" s="108"/>
      <c r="H26" s="108"/>
      <c r="I26" s="5"/>
      <c r="J26" s="108"/>
      <c r="K26" s="108"/>
    </row>
    <row r="27" spans="1:11" ht="57" customHeight="1" x14ac:dyDescent="0.2">
      <c r="A27" s="105"/>
      <c r="B27" s="105"/>
      <c r="C27" s="105"/>
      <c r="D27" s="6" t="s">
        <v>84</v>
      </c>
      <c r="E27" s="5"/>
      <c r="F27" s="5"/>
      <c r="G27" s="105"/>
      <c r="H27" s="105"/>
      <c r="I27" s="5"/>
      <c r="J27" s="105"/>
      <c r="K27" s="105"/>
    </row>
    <row r="28" spans="1:11" ht="8.5" customHeight="1" x14ac:dyDescent="0.2"/>
    <row r="29" spans="1:11" ht="11.5" customHeight="1" x14ac:dyDescent="0.2">
      <c r="A29" s="103" t="s">
        <v>1</v>
      </c>
      <c r="B29" s="110"/>
      <c r="C29" s="103" t="s">
        <v>85</v>
      </c>
      <c r="D29" s="110"/>
      <c r="E29" s="7" t="s">
        <v>0</v>
      </c>
      <c r="F29" s="104" t="s">
        <v>86</v>
      </c>
      <c r="G29" s="110"/>
      <c r="H29" s="103" t="s">
        <v>1</v>
      </c>
      <c r="I29" s="109"/>
      <c r="J29" s="109"/>
      <c r="K29" s="110"/>
    </row>
    <row r="30" spans="1:11" ht="11.5" customHeight="1" x14ac:dyDescent="0.2">
      <c r="A30" s="103" t="s">
        <v>1</v>
      </c>
      <c r="B30" s="110"/>
      <c r="C30" s="103" t="s">
        <v>87</v>
      </c>
      <c r="D30" s="110"/>
      <c r="E30" s="7" t="s">
        <v>0</v>
      </c>
      <c r="F30" s="104" t="s">
        <v>88</v>
      </c>
      <c r="G30" s="110"/>
      <c r="H30" s="103" t="s">
        <v>1</v>
      </c>
      <c r="I30" s="109"/>
      <c r="J30" s="109"/>
      <c r="K30" s="110"/>
    </row>
    <row r="31" spans="1:11" ht="11.5" customHeight="1" x14ac:dyDescent="0.2">
      <c r="A31" s="103" t="s">
        <v>1</v>
      </c>
      <c r="B31" s="110"/>
      <c r="C31" s="103" t="s">
        <v>70</v>
      </c>
      <c r="D31" s="110"/>
      <c r="E31" s="7" t="s">
        <v>1</v>
      </c>
      <c r="F31" s="104" t="s">
        <v>88</v>
      </c>
      <c r="G31" s="110"/>
      <c r="H31" s="103" t="s">
        <v>1</v>
      </c>
      <c r="I31" s="109"/>
      <c r="J31" s="109"/>
      <c r="K31" s="110"/>
    </row>
    <row r="32" spans="1:11" ht="11.5" customHeight="1" x14ac:dyDescent="0.2">
      <c r="A32" s="103" t="s">
        <v>1</v>
      </c>
      <c r="B32" s="94"/>
      <c r="C32" s="103" t="s">
        <v>22</v>
      </c>
      <c r="D32" s="94"/>
      <c r="E32" s="7" t="s">
        <v>1</v>
      </c>
      <c r="F32" s="104" t="s">
        <v>86</v>
      </c>
      <c r="G32" s="94"/>
      <c r="H32" s="103" t="s">
        <v>1</v>
      </c>
      <c r="I32" s="93"/>
      <c r="J32" s="93"/>
      <c r="K32" s="94"/>
    </row>
    <row r="33" spans="1:11" ht="11.5" customHeight="1" x14ac:dyDescent="0.2">
      <c r="A33" s="103" t="s">
        <v>1</v>
      </c>
      <c r="B33" s="94"/>
      <c r="C33" s="103" t="s">
        <v>23</v>
      </c>
      <c r="D33" s="94"/>
      <c r="E33" s="7" t="s">
        <v>1</v>
      </c>
      <c r="F33" s="104" t="s">
        <v>88</v>
      </c>
      <c r="G33" s="94"/>
      <c r="H33" s="103" t="s">
        <v>1</v>
      </c>
      <c r="I33" s="93"/>
      <c r="J33" s="93"/>
      <c r="K33" s="94"/>
    </row>
    <row r="34" spans="1:11" ht="11.5" customHeight="1" x14ac:dyDescent="0.2">
      <c r="A34" s="103" t="s">
        <v>1</v>
      </c>
      <c r="B34" s="94"/>
      <c r="C34" s="103" t="s">
        <v>71</v>
      </c>
      <c r="D34" s="94"/>
      <c r="E34" s="7" t="s">
        <v>72</v>
      </c>
      <c r="F34" s="104" t="s">
        <v>89</v>
      </c>
      <c r="G34" s="94"/>
      <c r="H34" s="103" t="s">
        <v>1</v>
      </c>
      <c r="I34" s="93"/>
      <c r="J34" s="93"/>
      <c r="K34" s="94"/>
    </row>
    <row r="35" spans="1:11" ht="11.5" customHeight="1" x14ac:dyDescent="0.2">
      <c r="A35" s="103" t="s">
        <v>1</v>
      </c>
      <c r="B35" s="94"/>
      <c r="C35" s="103" t="s">
        <v>74</v>
      </c>
      <c r="D35" s="94"/>
      <c r="E35" s="7" t="s">
        <v>1</v>
      </c>
      <c r="F35" s="104" t="s">
        <v>90</v>
      </c>
      <c r="G35" s="94"/>
      <c r="H35" s="103" t="s">
        <v>1</v>
      </c>
      <c r="I35" s="93"/>
      <c r="J35" s="93"/>
      <c r="K35" s="94"/>
    </row>
    <row r="36" spans="1:11" ht="18.25" customHeight="1" x14ac:dyDescent="0.2">
      <c r="A36" s="102" t="s">
        <v>91</v>
      </c>
      <c r="B36" s="93"/>
      <c r="C36" s="93"/>
      <c r="D36" s="93"/>
      <c r="E36" s="93"/>
      <c r="F36" s="93"/>
      <c r="G36" s="93"/>
      <c r="H36" s="93"/>
      <c r="I36" s="93"/>
      <c r="J36" s="93"/>
      <c r="K36" s="93"/>
    </row>
    <row r="37" spans="1:11" ht="14.25" customHeight="1" x14ac:dyDescent="0.2">
      <c r="A37" s="101" t="s">
        <v>6</v>
      </c>
      <c r="B37" s="100" t="s">
        <v>92</v>
      </c>
      <c r="C37" s="100" t="s">
        <v>93</v>
      </c>
      <c r="D37" s="4">
        <v>56</v>
      </c>
      <c r="E37" s="4">
        <v>1182.99</v>
      </c>
      <c r="F37" s="4">
        <v>1182.99</v>
      </c>
      <c r="G37" s="99">
        <v>66247.44</v>
      </c>
      <c r="H37" s="108"/>
      <c r="I37" s="4">
        <v>66247.44</v>
      </c>
      <c r="J37" s="108"/>
      <c r="K37" s="108"/>
    </row>
    <row r="38" spans="1:11" ht="24.5" customHeight="1" x14ac:dyDescent="0.2">
      <c r="A38" s="91"/>
      <c r="B38" s="91"/>
      <c r="C38" s="91"/>
      <c r="D38" s="6" t="s">
        <v>79</v>
      </c>
      <c r="E38" s="5"/>
      <c r="F38" s="4">
        <v>369.44</v>
      </c>
      <c r="G38" s="91"/>
      <c r="H38" s="91"/>
      <c r="I38" s="4">
        <v>20688.64</v>
      </c>
      <c r="J38" s="91"/>
      <c r="K38" s="91"/>
    </row>
    <row r="39" spans="1:11" ht="8.5" customHeight="1" x14ac:dyDescent="0.2"/>
    <row r="40" spans="1:11" ht="11.5" customHeight="1" x14ac:dyDescent="0.2">
      <c r="A40" s="103" t="s">
        <v>1</v>
      </c>
      <c r="B40" s="94"/>
      <c r="C40" s="103" t="s">
        <v>85</v>
      </c>
      <c r="D40" s="94"/>
      <c r="E40" s="7" t="s">
        <v>0</v>
      </c>
      <c r="F40" s="104" t="s">
        <v>94</v>
      </c>
      <c r="G40" s="94"/>
      <c r="H40" s="103" t="s">
        <v>1</v>
      </c>
      <c r="I40" s="93"/>
      <c r="J40" s="93"/>
      <c r="K40" s="94"/>
    </row>
    <row r="41" spans="1:11" ht="11.5" customHeight="1" x14ac:dyDescent="0.2">
      <c r="A41" s="103" t="s">
        <v>1</v>
      </c>
      <c r="B41" s="94"/>
      <c r="C41" s="103" t="s">
        <v>87</v>
      </c>
      <c r="D41" s="94"/>
      <c r="E41" s="7" t="s">
        <v>0</v>
      </c>
      <c r="F41" s="104" t="s">
        <v>95</v>
      </c>
      <c r="G41" s="94"/>
      <c r="H41" s="103" t="s">
        <v>1</v>
      </c>
      <c r="I41" s="93"/>
      <c r="J41" s="93"/>
      <c r="K41" s="94"/>
    </row>
    <row r="42" spans="1:11" ht="11.5" customHeight="1" x14ac:dyDescent="0.2">
      <c r="A42" s="103" t="s">
        <v>1</v>
      </c>
      <c r="B42" s="94"/>
      <c r="C42" s="103" t="s">
        <v>70</v>
      </c>
      <c r="D42" s="94"/>
      <c r="E42" s="7" t="s">
        <v>1</v>
      </c>
      <c r="F42" s="104" t="s">
        <v>95</v>
      </c>
      <c r="G42" s="94"/>
      <c r="H42" s="103" t="s">
        <v>1</v>
      </c>
      <c r="I42" s="93"/>
      <c r="J42" s="93"/>
      <c r="K42" s="94"/>
    </row>
    <row r="43" spans="1:11" ht="11.5" customHeight="1" x14ac:dyDescent="0.2">
      <c r="A43" s="103" t="s">
        <v>1</v>
      </c>
      <c r="B43" s="94"/>
      <c r="C43" s="103" t="s">
        <v>22</v>
      </c>
      <c r="D43" s="94"/>
      <c r="E43" s="7" t="s">
        <v>1</v>
      </c>
      <c r="F43" s="104" t="s">
        <v>94</v>
      </c>
      <c r="G43" s="94"/>
      <c r="H43" s="103" t="s">
        <v>1</v>
      </c>
      <c r="I43" s="93"/>
      <c r="J43" s="93"/>
      <c r="K43" s="94"/>
    </row>
    <row r="44" spans="1:11" ht="11.5" customHeight="1" x14ac:dyDescent="0.2">
      <c r="A44" s="103" t="s">
        <v>1</v>
      </c>
      <c r="B44" s="94"/>
      <c r="C44" s="103" t="s">
        <v>23</v>
      </c>
      <c r="D44" s="94"/>
      <c r="E44" s="7" t="s">
        <v>1</v>
      </c>
      <c r="F44" s="104" t="s">
        <v>95</v>
      </c>
      <c r="G44" s="94"/>
      <c r="H44" s="103" t="s">
        <v>1</v>
      </c>
      <c r="I44" s="93"/>
      <c r="J44" s="93"/>
      <c r="K44" s="94"/>
    </row>
    <row r="45" spans="1:11" ht="11.5" customHeight="1" x14ac:dyDescent="0.2">
      <c r="A45" s="103" t="s">
        <v>1</v>
      </c>
      <c r="B45" s="94"/>
      <c r="C45" s="103" t="s">
        <v>71</v>
      </c>
      <c r="D45" s="94"/>
      <c r="E45" s="7" t="s">
        <v>72</v>
      </c>
      <c r="F45" s="104" t="s">
        <v>96</v>
      </c>
      <c r="G45" s="94"/>
      <c r="H45" s="103" t="s">
        <v>1</v>
      </c>
      <c r="I45" s="93"/>
      <c r="J45" s="93"/>
      <c r="K45" s="94"/>
    </row>
    <row r="46" spans="1:11" ht="11.5" customHeight="1" x14ac:dyDescent="0.2">
      <c r="A46" s="103" t="s">
        <v>1</v>
      </c>
      <c r="B46" s="94"/>
      <c r="C46" s="103" t="s">
        <v>74</v>
      </c>
      <c r="D46" s="94"/>
      <c r="E46" s="7" t="s">
        <v>1</v>
      </c>
      <c r="F46" s="104" t="s">
        <v>97</v>
      </c>
      <c r="G46" s="94"/>
      <c r="H46" s="103" t="s">
        <v>1</v>
      </c>
      <c r="I46" s="93"/>
      <c r="J46" s="93"/>
      <c r="K46" s="94"/>
    </row>
    <row r="47" spans="1:11" ht="18.25" customHeight="1" x14ac:dyDescent="0.2">
      <c r="A47" s="102" t="s">
        <v>98</v>
      </c>
      <c r="B47" s="93"/>
      <c r="C47" s="93"/>
      <c r="D47" s="93"/>
      <c r="E47" s="93"/>
      <c r="F47" s="93"/>
      <c r="G47" s="93"/>
      <c r="H47" s="93"/>
      <c r="I47" s="93"/>
      <c r="J47" s="93"/>
      <c r="K47" s="93"/>
    </row>
    <row r="48" spans="1:11" ht="14.25" customHeight="1" x14ac:dyDescent="0.2">
      <c r="A48" s="101" t="s">
        <v>7</v>
      </c>
      <c r="B48" s="100" t="s">
        <v>99</v>
      </c>
      <c r="C48" s="100" t="s">
        <v>100</v>
      </c>
      <c r="D48" s="4">
        <v>16</v>
      </c>
      <c r="E48" s="4">
        <v>1312.71</v>
      </c>
      <c r="F48" s="4">
        <v>1312.71</v>
      </c>
      <c r="G48" s="99">
        <v>21003.360000000001</v>
      </c>
      <c r="H48" s="108"/>
      <c r="I48" s="4">
        <v>21003.360000000001</v>
      </c>
      <c r="J48" s="108"/>
      <c r="K48" s="108"/>
    </row>
    <row r="49" spans="1:11" ht="24.5" customHeight="1" x14ac:dyDescent="0.2">
      <c r="A49" s="91"/>
      <c r="B49" s="91"/>
      <c r="C49" s="91"/>
      <c r="D49" s="6" t="s">
        <v>79</v>
      </c>
      <c r="E49" s="5"/>
      <c r="F49" s="4">
        <v>345.8</v>
      </c>
      <c r="G49" s="91"/>
      <c r="H49" s="91"/>
      <c r="I49" s="4">
        <v>5532.8</v>
      </c>
      <c r="J49" s="91"/>
      <c r="K49" s="91"/>
    </row>
    <row r="50" spans="1:11" ht="8.5" customHeight="1" x14ac:dyDescent="0.2"/>
    <row r="51" spans="1:11" ht="11.5" customHeight="1" x14ac:dyDescent="0.2">
      <c r="A51" s="103" t="s">
        <v>1</v>
      </c>
      <c r="B51" s="94"/>
      <c r="C51" s="103" t="s">
        <v>85</v>
      </c>
      <c r="D51" s="94"/>
      <c r="E51" s="7" t="s">
        <v>0</v>
      </c>
      <c r="F51" s="104" t="s">
        <v>101</v>
      </c>
      <c r="G51" s="94"/>
      <c r="H51" s="103" t="s">
        <v>1</v>
      </c>
      <c r="I51" s="93"/>
      <c r="J51" s="93"/>
      <c r="K51" s="94"/>
    </row>
    <row r="52" spans="1:11" ht="11.5" customHeight="1" x14ac:dyDescent="0.2">
      <c r="A52" s="103" t="s">
        <v>1</v>
      </c>
      <c r="B52" s="94"/>
      <c r="C52" s="103" t="s">
        <v>87</v>
      </c>
      <c r="D52" s="94"/>
      <c r="E52" s="7" t="s">
        <v>0</v>
      </c>
      <c r="F52" s="104" t="s">
        <v>102</v>
      </c>
      <c r="G52" s="94"/>
      <c r="H52" s="103" t="s">
        <v>1</v>
      </c>
      <c r="I52" s="93"/>
      <c r="J52" s="93"/>
      <c r="K52" s="94"/>
    </row>
    <row r="53" spans="1:11" ht="11.5" customHeight="1" x14ac:dyDescent="0.2">
      <c r="A53" s="103" t="s">
        <v>1</v>
      </c>
      <c r="B53" s="94"/>
      <c r="C53" s="103" t="s">
        <v>70</v>
      </c>
      <c r="D53" s="94"/>
      <c r="E53" s="7" t="s">
        <v>1</v>
      </c>
      <c r="F53" s="104" t="s">
        <v>102</v>
      </c>
      <c r="G53" s="94"/>
      <c r="H53" s="103" t="s">
        <v>1</v>
      </c>
      <c r="I53" s="93"/>
      <c r="J53" s="93"/>
      <c r="K53" s="94"/>
    </row>
    <row r="54" spans="1:11" ht="11.5" customHeight="1" x14ac:dyDescent="0.2">
      <c r="A54" s="103" t="s">
        <v>1</v>
      </c>
      <c r="B54" s="94"/>
      <c r="C54" s="103" t="s">
        <v>22</v>
      </c>
      <c r="D54" s="94"/>
      <c r="E54" s="7" t="s">
        <v>1</v>
      </c>
      <c r="F54" s="104" t="s">
        <v>101</v>
      </c>
      <c r="G54" s="94"/>
      <c r="H54" s="103" t="s">
        <v>1</v>
      </c>
      <c r="I54" s="93"/>
      <c r="J54" s="93"/>
      <c r="K54" s="94"/>
    </row>
    <row r="55" spans="1:11" ht="11.5" customHeight="1" x14ac:dyDescent="0.2">
      <c r="A55" s="103" t="s">
        <v>1</v>
      </c>
      <c r="B55" s="94"/>
      <c r="C55" s="103" t="s">
        <v>23</v>
      </c>
      <c r="D55" s="94"/>
      <c r="E55" s="7" t="s">
        <v>1</v>
      </c>
      <c r="F55" s="104" t="s">
        <v>102</v>
      </c>
      <c r="G55" s="94"/>
      <c r="H55" s="103" t="s">
        <v>1</v>
      </c>
      <c r="I55" s="93"/>
      <c r="J55" s="93"/>
      <c r="K55" s="94"/>
    </row>
    <row r="56" spans="1:11" ht="11.5" customHeight="1" x14ac:dyDescent="0.2">
      <c r="A56" s="103" t="s">
        <v>1</v>
      </c>
      <c r="B56" s="94"/>
      <c r="C56" s="103" t="s">
        <v>71</v>
      </c>
      <c r="D56" s="94"/>
      <c r="E56" s="7" t="s">
        <v>72</v>
      </c>
      <c r="F56" s="104" t="s">
        <v>103</v>
      </c>
      <c r="G56" s="94"/>
      <c r="H56" s="103" t="s">
        <v>1</v>
      </c>
      <c r="I56" s="93"/>
      <c r="J56" s="93"/>
      <c r="K56" s="94"/>
    </row>
    <row r="57" spans="1:11" ht="11.5" customHeight="1" x14ac:dyDescent="0.2">
      <c r="A57" s="103" t="s">
        <v>1</v>
      </c>
      <c r="B57" s="94"/>
      <c r="C57" s="103" t="s">
        <v>74</v>
      </c>
      <c r="D57" s="94"/>
      <c r="E57" s="7" t="s">
        <v>1</v>
      </c>
      <c r="F57" s="104" t="s">
        <v>104</v>
      </c>
      <c r="G57" s="94"/>
      <c r="H57" s="103" t="s">
        <v>1</v>
      </c>
      <c r="I57" s="93"/>
      <c r="J57" s="93"/>
      <c r="K57" s="94"/>
    </row>
    <row r="58" spans="1:11" ht="8.5" customHeight="1" x14ac:dyDescent="0.2"/>
    <row r="59" spans="1:11" ht="18.25" customHeight="1" x14ac:dyDescent="0.2">
      <c r="A59" s="102" t="s">
        <v>109</v>
      </c>
      <c r="B59" s="93"/>
      <c r="C59" s="93"/>
      <c r="D59" s="93"/>
      <c r="E59" s="93"/>
      <c r="F59" s="93"/>
      <c r="G59" s="93"/>
      <c r="H59" s="93"/>
      <c r="I59" s="93"/>
      <c r="J59" s="93"/>
      <c r="K59" s="93"/>
    </row>
    <row r="60" spans="1:11" ht="14.25" customHeight="1" x14ac:dyDescent="0.2">
      <c r="A60" s="101" t="s">
        <v>110</v>
      </c>
      <c r="B60" s="100" t="s">
        <v>111</v>
      </c>
      <c r="C60" s="100" t="s">
        <v>117</v>
      </c>
      <c r="D60" s="4">
        <v>600</v>
      </c>
      <c r="E60" s="4">
        <v>607.92999999999995</v>
      </c>
      <c r="F60" s="5"/>
      <c r="G60" s="99">
        <v>364758</v>
      </c>
      <c r="H60" s="108"/>
      <c r="I60" s="5"/>
      <c r="J60" s="108"/>
      <c r="K60" s="108"/>
    </row>
    <row r="61" spans="1:11" ht="46.5" customHeight="1" x14ac:dyDescent="0.2">
      <c r="A61" s="91"/>
      <c r="B61" s="91"/>
      <c r="C61" s="91"/>
      <c r="D61" s="6" t="s">
        <v>112</v>
      </c>
      <c r="E61" s="5"/>
      <c r="F61" s="5"/>
      <c r="G61" s="91"/>
      <c r="H61" s="91"/>
      <c r="I61" s="5"/>
      <c r="J61" s="91"/>
      <c r="K61" s="91"/>
    </row>
    <row r="62" spans="1:11" ht="8.5" customHeight="1" x14ac:dyDescent="0.2"/>
    <row r="63" spans="1:11" ht="19.75" customHeight="1" x14ac:dyDescent="0.2">
      <c r="A63" s="103" t="s">
        <v>1</v>
      </c>
      <c r="B63" s="94"/>
      <c r="C63" s="103" t="s">
        <v>113</v>
      </c>
      <c r="D63" s="94"/>
      <c r="E63" s="7" t="s">
        <v>0</v>
      </c>
      <c r="F63" s="104" t="s">
        <v>114</v>
      </c>
      <c r="G63" s="94"/>
      <c r="H63" s="103" t="s">
        <v>1</v>
      </c>
      <c r="I63" s="93"/>
      <c r="J63" s="93"/>
      <c r="K63" s="94"/>
    </row>
    <row r="64" spans="1:11" ht="11.5" customHeight="1" x14ac:dyDescent="0.2">
      <c r="A64" s="103" t="s">
        <v>1</v>
      </c>
      <c r="B64" s="94"/>
      <c r="C64" s="103" t="s">
        <v>70</v>
      </c>
      <c r="D64" s="94"/>
      <c r="E64" s="7" t="s">
        <v>1</v>
      </c>
      <c r="F64" s="104" t="s">
        <v>114</v>
      </c>
      <c r="G64" s="94"/>
      <c r="H64" s="103" t="s">
        <v>1</v>
      </c>
      <c r="I64" s="93"/>
      <c r="J64" s="93"/>
      <c r="K64" s="94"/>
    </row>
    <row r="65" spans="1:11" ht="11.5" customHeight="1" x14ac:dyDescent="0.2">
      <c r="A65" s="103" t="s">
        <v>1</v>
      </c>
      <c r="B65" s="94"/>
      <c r="C65" s="103" t="s">
        <v>23</v>
      </c>
      <c r="D65" s="94"/>
      <c r="E65" s="7" t="s">
        <v>1</v>
      </c>
      <c r="F65" s="104" t="s">
        <v>114</v>
      </c>
      <c r="G65" s="94"/>
      <c r="H65" s="103" t="s">
        <v>1</v>
      </c>
      <c r="I65" s="93"/>
      <c r="J65" s="93"/>
      <c r="K65" s="94"/>
    </row>
    <row r="66" spans="1:11" ht="11.5" customHeight="1" x14ac:dyDescent="0.2">
      <c r="A66" s="103" t="s">
        <v>1</v>
      </c>
      <c r="B66" s="94"/>
      <c r="C66" s="103" t="s">
        <v>71</v>
      </c>
      <c r="D66" s="94"/>
      <c r="E66" s="7" t="s">
        <v>72</v>
      </c>
      <c r="F66" s="104" t="s">
        <v>115</v>
      </c>
      <c r="G66" s="94"/>
      <c r="H66" s="103" t="s">
        <v>1</v>
      </c>
      <c r="I66" s="93"/>
      <c r="J66" s="93"/>
      <c r="K66" s="94"/>
    </row>
    <row r="67" spans="1:11" ht="11.5" customHeight="1" x14ac:dyDescent="0.2">
      <c r="A67" s="103" t="s">
        <v>1</v>
      </c>
      <c r="B67" s="94"/>
      <c r="C67" s="103" t="s">
        <v>74</v>
      </c>
      <c r="D67" s="94"/>
      <c r="E67" s="7" t="s">
        <v>1</v>
      </c>
      <c r="F67" s="104" t="s">
        <v>116</v>
      </c>
      <c r="G67" s="94"/>
      <c r="H67" s="103" t="s">
        <v>1</v>
      </c>
      <c r="I67" s="93"/>
      <c r="J67" s="93"/>
      <c r="K67" s="94"/>
    </row>
    <row r="68" spans="1:11" ht="14.25" customHeight="1" x14ac:dyDescent="0.2"/>
    <row r="69" spans="1:11" ht="11.5" customHeight="1" x14ac:dyDescent="0.2"/>
  </sheetData>
  <mergeCells count="202">
    <mergeCell ref="A65:B65"/>
    <mergeCell ref="C65:D65"/>
    <mergeCell ref="F65:G65"/>
    <mergeCell ref="H65:K65"/>
    <mergeCell ref="F66:G66"/>
    <mergeCell ref="H66:K66"/>
    <mergeCell ref="A66:B66"/>
    <mergeCell ref="C66:D66"/>
    <mergeCell ref="A67:B67"/>
    <mergeCell ref="C67:D67"/>
    <mergeCell ref="F67:G67"/>
    <mergeCell ref="H67:K67"/>
    <mergeCell ref="A64:B64"/>
    <mergeCell ref="C64:D64"/>
    <mergeCell ref="F64:G64"/>
    <mergeCell ref="H64:K64"/>
    <mergeCell ref="A63:B63"/>
    <mergeCell ref="C63:D63"/>
    <mergeCell ref="F63:G63"/>
    <mergeCell ref="H63:K63"/>
    <mergeCell ref="A60:A61"/>
    <mergeCell ref="B60:B61"/>
    <mergeCell ref="C60:C61"/>
    <mergeCell ref="G60:G61"/>
    <mergeCell ref="K60:K61"/>
    <mergeCell ref="A57:B57"/>
    <mergeCell ref="H60:H61"/>
    <mergeCell ref="J60:J61"/>
    <mergeCell ref="A55:B55"/>
    <mergeCell ref="C55:D55"/>
    <mergeCell ref="F55:G55"/>
    <mergeCell ref="H55:K55"/>
    <mergeCell ref="A56:B56"/>
    <mergeCell ref="A59:K59"/>
    <mergeCell ref="C57:D57"/>
    <mergeCell ref="F57:G57"/>
    <mergeCell ref="A54:B54"/>
    <mergeCell ref="C54:D54"/>
    <mergeCell ref="F54:G54"/>
    <mergeCell ref="H54:K54"/>
    <mergeCell ref="H57:K57"/>
    <mergeCell ref="C56:D56"/>
    <mergeCell ref="F56:G56"/>
    <mergeCell ref="H56:K56"/>
    <mergeCell ref="F51:G51"/>
    <mergeCell ref="H51:K51"/>
    <mergeCell ref="A53:B53"/>
    <mergeCell ref="C53:D53"/>
    <mergeCell ref="F53:G53"/>
    <mergeCell ref="H53:K53"/>
    <mergeCell ref="A46:B46"/>
    <mergeCell ref="C46:D46"/>
    <mergeCell ref="F46:G46"/>
    <mergeCell ref="H46:K46"/>
    <mergeCell ref="A52:B52"/>
    <mergeCell ref="C52:D52"/>
    <mergeCell ref="F52:G52"/>
    <mergeCell ref="H52:K52"/>
    <mergeCell ref="A51:B51"/>
    <mergeCell ref="C51:D51"/>
    <mergeCell ref="A47:K47"/>
    <mergeCell ref="A48:A49"/>
    <mergeCell ref="B48:B49"/>
    <mergeCell ref="C48:C49"/>
    <mergeCell ref="G48:G49"/>
    <mergeCell ref="H48:H49"/>
    <mergeCell ref="J48:J49"/>
    <mergeCell ref="K48:K49"/>
    <mergeCell ref="A45:B45"/>
    <mergeCell ref="C45:D45"/>
    <mergeCell ref="F45:G45"/>
    <mergeCell ref="H45:K45"/>
    <mergeCell ref="A44:B44"/>
    <mergeCell ref="C44:D44"/>
    <mergeCell ref="F44:G44"/>
    <mergeCell ref="H44:K44"/>
    <mergeCell ref="A43:B43"/>
    <mergeCell ref="C43:D43"/>
    <mergeCell ref="F43:G43"/>
    <mergeCell ref="H43:K43"/>
    <mergeCell ref="A42:B42"/>
    <mergeCell ref="C42:D42"/>
    <mergeCell ref="F42:G42"/>
    <mergeCell ref="H42:K42"/>
    <mergeCell ref="A41:B41"/>
    <mergeCell ref="C41:D41"/>
    <mergeCell ref="F41:G41"/>
    <mergeCell ref="H41:K41"/>
    <mergeCell ref="A40:B40"/>
    <mergeCell ref="C40:D40"/>
    <mergeCell ref="F40:G40"/>
    <mergeCell ref="H40:K40"/>
    <mergeCell ref="A36:K36"/>
    <mergeCell ref="A37:A38"/>
    <mergeCell ref="B37:B38"/>
    <mergeCell ref="C37:C38"/>
    <mergeCell ref="G37:G38"/>
    <mergeCell ref="H37:H38"/>
    <mergeCell ref="J37:J38"/>
    <mergeCell ref="K37:K38"/>
    <mergeCell ref="A35:B35"/>
    <mergeCell ref="C35:D35"/>
    <mergeCell ref="F35:G35"/>
    <mergeCell ref="H35:K35"/>
    <mergeCell ref="A34:B34"/>
    <mergeCell ref="C34:D34"/>
    <mergeCell ref="F34:G34"/>
    <mergeCell ref="H34:K34"/>
    <mergeCell ref="A33:B33"/>
    <mergeCell ref="C33:D33"/>
    <mergeCell ref="F33:G33"/>
    <mergeCell ref="H33:K33"/>
    <mergeCell ref="A32:B32"/>
    <mergeCell ref="C32:D32"/>
    <mergeCell ref="F32:G32"/>
    <mergeCell ref="H32:K32"/>
    <mergeCell ref="H31:K31"/>
    <mergeCell ref="A30:B30"/>
    <mergeCell ref="C30:D30"/>
    <mergeCell ref="F30:G30"/>
    <mergeCell ref="H30:K30"/>
    <mergeCell ref="A31:B31"/>
    <mergeCell ref="C31:D31"/>
    <mergeCell ref="F31:G31"/>
    <mergeCell ref="A26:A27"/>
    <mergeCell ref="B26:B27"/>
    <mergeCell ref="C26:C27"/>
    <mergeCell ref="F29:G29"/>
    <mergeCell ref="A29:B29"/>
    <mergeCell ref="C29:D29"/>
    <mergeCell ref="G26:G27"/>
    <mergeCell ref="H29:K29"/>
    <mergeCell ref="J22:J23"/>
    <mergeCell ref="K22:K23"/>
    <mergeCell ref="K24:K25"/>
    <mergeCell ref="H26:H27"/>
    <mergeCell ref="J26:J27"/>
    <mergeCell ref="K26:K27"/>
    <mergeCell ref="H24:H25"/>
    <mergeCell ref="J24:J25"/>
    <mergeCell ref="A20:B20"/>
    <mergeCell ref="C20:D20"/>
    <mergeCell ref="A21:K21"/>
    <mergeCell ref="A22:A23"/>
    <mergeCell ref="B22:B23"/>
    <mergeCell ref="C22:C23"/>
    <mergeCell ref="G22:G23"/>
    <mergeCell ref="H22:H23"/>
    <mergeCell ref="F20:G20"/>
    <mergeCell ref="G24:G25"/>
    <mergeCell ref="H20:K20"/>
    <mergeCell ref="A19:B19"/>
    <mergeCell ref="C19:D19"/>
    <mergeCell ref="F19:G19"/>
    <mergeCell ref="H19:K19"/>
    <mergeCell ref="A24:A25"/>
    <mergeCell ref="C24:C25"/>
    <mergeCell ref="B24:B25"/>
    <mergeCell ref="A18:B18"/>
    <mergeCell ref="C18:D18"/>
    <mergeCell ref="F18:G18"/>
    <mergeCell ref="H18:K18"/>
    <mergeCell ref="A17:B17"/>
    <mergeCell ref="C17:D17"/>
    <mergeCell ref="F17:G17"/>
    <mergeCell ref="H17:K17"/>
    <mergeCell ref="A16:B16"/>
    <mergeCell ref="C16:D16"/>
    <mergeCell ref="F16:G16"/>
    <mergeCell ref="H16:K16"/>
    <mergeCell ref="A15:B15"/>
    <mergeCell ref="C15:D15"/>
    <mergeCell ref="F15:G15"/>
    <mergeCell ref="H15:K15"/>
    <mergeCell ref="A12:A13"/>
    <mergeCell ref="C5:C7"/>
    <mergeCell ref="D5:D7"/>
    <mergeCell ref="E5:F5"/>
    <mergeCell ref="B12:B13"/>
    <mergeCell ref="C12:C13"/>
    <mergeCell ref="A9:K9"/>
    <mergeCell ref="A10:A11"/>
    <mergeCell ref="B10:B11"/>
    <mergeCell ref="H10:H11"/>
    <mergeCell ref="G12:G13"/>
    <mergeCell ref="H12:H13"/>
    <mergeCell ref="J12:J13"/>
    <mergeCell ref="K12:K13"/>
    <mergeCell ref="C10:C11"/>
    <mergeCell ref="G10:G11"/>
    <mergeCell ref="J10:J11"/>
    <mergeCell ref="K10:K11"/>
    <mergeCell ref="A1:K1"/>
    <mergeCell ref="A2:K2"/>
    <mergeCell ref="A4:K4"/>
    <mergeCell ref="A5:A7"/>
    <mergeCell ref="B5:B7"/>
    <mergeCell ref="A3:K3"/>
    <mergeCell ref="G6:G7"/>
    <mergeCell ref="H6:H7"/>
    <mergeCell ref="G5:I5"/>
    <mergeCell ref="J5:K6"/>
  </mergeCells>
  <phoneticPr fontId="10" type="noConversion"/>
  <pageMargins left="0.54166666666666663" right="0.21666666666666667" top="0.3611111111111111" bottom="0.3611111111111111" header="0.3" footer="0"/>
  <pageSetup paperSize="9" scale="98" fitToHeight="32767" orientation="portrait"/>
  <headerFooter>
    <oddFooter>&amp;R98 Стр. &amp;P</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ЛС-1</vt:lpstr>
      <vt:lpstr>Программа А0 для ознакомления</vt:lpstr>
      <vt:lpstr>'Программа А0 для ознакомления'!Print_Titles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pto3</dc:creator>
  <cp:lastModifiedBy>Microsoft Office User</cp:lastModifiedBy>
  <cp:lastPrinted>2020-05-21T11:41:45Z</cp:lastPrinted>
  <dcterms:created xsi:type="dcterms:W3CDTF">2020-03-23T12:50:08Z</dcterms:created>
  <dcterms:modified xsi:type="dcterms:W3CDTF">2020-07-14T08:13:09Z</dcterms:modified>
</cp:coreProperties>
</file>