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65326" windowWidth="11220" windowHeight="8340" tabRatio="773" activeTab="0"/>
  </bookViews>
  <sheets>
    <sheet name="Smeta_20_isp" sheetId="1" r:id="rId1"/>
  </sheets>
  <definedNames/>
  <calcPr fullCalcOnLoad="1"/>
</workbook>
</file>

<file path=xl/sharedStrings.xml><?xml version="1.0" encoding="utf-8"?>
<sst xmlns="http://schemas.openxmlformats.org/spreadsheetml/2006/main" count="142" uniqueCount="124">
  <si>
    <t>Направление расходов</t>
  </si>
  <si>
    <t>Мероприятия и статьи расходов</t>
  </si>
  <si>
    <t>Примечание</t>
  </si>
  <si>
    <t>1. Текущие показатели</t>
  </si>
  <si>
    <t>1.1. Оплата электроэнергии по объектам общего пользования</t>
  </si>
  <si>
    <t>1.2. Обслуживание и ремонт энергохозяйства</t>
  </si>
  <si>
    <t>Содержание системы АСКУЭ</t>
  </si>
  <si>
    <t>1.3 Обслуживание и ремонт объектов водоснабжения</t>
  </si>
  <si>
    <t>Обслуживание и ремонт объектов водоснабжения.</t>
  </si>
  <si>
    <t>1.4 Обслуживание территории садоводства</t>
  </si>
  <si>
    <t>Поддержание дорог общего пользования в рабочем состоянии (асфальтовая крошка,щебень, грейдирование, очистка придорожных канав; )</t>
  </si>
  <si>
    <t>Работы будут проводиться при условии поступления денежных средств в погашение задолженности садоводов по целевым взносам на строительство дорог, но не более 500 000 рублей</t>
  </si>
  <si>
    <t>Расчистка дорог от снега внутри СНТ, подсыпка наледи песком</t>
  </si>
  <si>
    <t>Вывоз мусора,з/плата уборщика прилегающей территории</t>
  </si>
  <si>
    <t>Охрана СНТ,устройство откатных ворот; устройство системы видеонаблюде-ния</t>
  </si>
  <si>
    <t>Обрезка деревьев, кустарников</t>
  </si>
  <si>
    <t>Противопожарные мероприятия</t>
  </si>
  <si>
    <t>Отлов бродячих собак</t>
  </si>
  <si>
    <t>1.5 Другие хозяйственные вопросы</t>
  </si>
  <si>
    <t>Содержание здания Правления</t>
  </si>
  <si>
    <t>Платежи за охрану по Договору</t>
  </si>
  <si>
    <t>1.6 Управленческие расходы</t>
  </si>
  <si>
    <t>Зарплата</t>
  </si>
  <si>
    <t>Расчет произведен согласно штатному расписанию</t>
  </si>
  <si>
    <t>Страховые взносы на зарплату</t>
  </si>
  <si>
    <t>Размер страховых взносов в соответствии  с действующим законодательством 30,2 %</t>
  </si>
  <si>
    <t>Юридическое обслуживание , судебные издержки</t>
  </si>
  <si>
    <t>Обслуживание интернет-сайта</t>
  </si>
  <si>
    <t>Обслуживание банка</t>
  </si>
  <si>
    <t xml:space="preserve">Промежуточный итог: </t>
  </si>
  <si>
    <t>Всего текущих расходов:</t>
  </si>
  <si>
    <t>Количество участков</t>
  </si>
  <si>
    <t>Размер членского взноса в расчете на участок</t>
  </si>
  <si>
    <t xml:space="preserve">Всего  с одного огородного участка </t>
  </si>
  <si>
    <t>Тариф по Договору со Сбербанком</t>
  </si>
  <si>
    <t>Членский взнос в Союз Садоводов</t>
  </si>
  <si>
    <t>Проведение отчетного  годового собрания</t>
  </si>
  <si>
    <t>Аренда зала, изготовление информационных объявлений</t>
  </si>
  <si>
    <t>Расходы на содержание оргтехники, канцелярские расходы, изготовление ксерокопий</t>
  </si>
  <si>
    <t>Ремонт 30 опор 3тыс материал 2200 работа</t>
  </si>
  <si>
    <t>Чистка колодцев</t>
  </si>
  <si>
    <t>Ведение и наполнение сайта</t>
  </si>
  <si>
    <t>35р</t>
  </si>
  <si>
    <t>0,5% от суммы</t>
  </si>
  <si>
    <t>Обслуживание р/счета</t>
  </si>
  <si>
    <t>Инфокрафт</t>
  </si>
  <si>
    <t>ТКС (Тензор СБИС)</t>
  </si>
  <si>
    <t>Зарплата оператора АСКУЭ</t>
  </si>
  <si>
    <t>Ремонт 1 фазного счетчика</t>
  </si>
  <si>
    <t xml:space="preserve">Зарплата водопроводчик </t>
  </si>
  <si>
    <t>(материал, работа )</t>
  </si>
  <si>
    <t>Оплата контрагенту за ведение и наполнение сайта информацией</t>
  </si>
  <si>
    <t>Оплата участия нашего СНТ в организации СОЮЗ САДОВОДОВ</t>
  </si>
  <si>
    <t>Аренда зала на 4 часа</t>
  </si>
  <si>
    <t>Оплата отправки офиц кореспонденции</t>
  </si>
  <si>
    <t>Непредвиденные</t>
  </si>
  <si>
    <t>Зарплата уборщика мусора</t>
  </si>
  <si>
    <t>Вывоз  мусора</t>
  </si>
  <si>
    <t>Уборка мусора вдоль дорог</t>
  </si>
  <si>
    <t>260,56 - человеко/час работы вместе с налогом</t>
  </si>
  <si>
    <t>Охрана на КПП за год</t>
  </si>
  <si>
    <t>Аттестация персонала</t>
  </si>
  <si>
    <t>Ремонт опор столбов (материал 3000руб , работа - 2200)</t>
  </si>
  <si>
    <t>Запчасти для эл сетей  без детализации  (разъемы, автоматы, кабель и т.д)</t>
  </si>
  <si>
    <t>Подъем колодца</t>
  </si>
  <si>
    <t xml:space="preserve">Ремонт/замена оборудования в колодце </t>
  </si>
  <si>
    <t xml:space="preserve">Оплата мобильной связи </t>
  </si>
  <si>
    <t>Дератизация, дезинсекция, дезинфекция</t>
  </si>
  <si>
    <t>Расчет производится на основании показаний контрольных счетчиков, установленных на объектах общего пользования СНТ</t>
  </si>
  <si>
    <t>Зарплата электротехнического персонала (энергетик электрики)</t>
  </si>
  <si>
    <t>Обслуживание и ремонт энергохозяйства (установка/замена фонарей уличного освещения, утилизация отработанных ламп. Обучение и аттестация персонала, зарплата персонала по штатному расписанию + налоги</t>
  </si>
  <si>
    <t xml:space="preserve">ремонт и обслуживание ворот (3 шт) </t>
  </si>
  <si>
    <t xml:space="preserve">обслуживание системы видеонаблюдения </t>
  </si>
  <si>
    <t>Хозяйственные  расходы</t>
  </si>
  <si>
    <t>Покупка хоз.инвентаря, ремонт инвентаря, бензин для триммера, бензопилы, мотопомпы</t>
  </si>
  <si>
    <t>Оплата домена, хостинг</t>
  </si>
  <si>
    <t>Заверение платежек банком для предоставления в суд или гос.органы</t>
  </si>
  <si>
    <t>Уличное освещение , Правление, КПП, водомерный узел + водонапорные станции (2 шт.), , ворота и шлагбаумы, домик охраны + тех.потери.</t>
  </si>
  <si>
    <t>Контроль качества воды в водонакопительных емкостях</t>
  </si>
  <si>
    <t>по требованию Роспотребнадзора</t>
  </si>
  <si>
    <t>Загрузка песка в прицеп и подсыпка вручную</t>
  </si>
  <si>
    <t>По требованию Роспотребнадзора</t>
  </si>
  <si>
    <t>В связи с недостатком места для погрузки-разгрузки мусорного контейнера</t>
  </si>
  <si>
    <t>Договор на обслуживание и материалы</t>
  </si>
  <si>
    <t>Компенсация за использование личного автотраспорта (председатель, зам.председателя)</t>
  </si>
  <si>
    <t xml:space="preserve">Выкашивание травы вокруг  пожарных водоемов и КТП.Очистка пожарных водоемов, приобретение противопожарных средств и др. Обучение ответственного за пожаробезопасность и обучение
моториста мотопомпы. </t>
  </si>
  <si>
    <t>Почтовые расходы, расходы на мобильную связь</t>
  </si>
  <si>
    <t>Изготовление 9 объявлений</t>
  </si>
  <si>
    <t>Печать + упаковочный материал</t>
  </si>
  <si>
    <t>ИТОГО :</t>
  </si>
  <si>
    <t>Перефазировка 1-фазного (стоимость материалов)</t>
  </si>
  <si>
    <t>Перефазировка 3-фазного (стоимость материалов)</t>
  </si>
  <si>
    <t>Зарплата оператора АСКУЭ  с начислениями по штатному расписанию + отчисления государству; техобслуживание системы.</t>
  </si>
  <si>
    <t>Расходы на техническое обслуживание текущие и капитальные ремонты периодические испытания оборудования и линий; обучение и аттестация персонала, зарплата персонала, обслуживающего линии и установки по штатному расписанию + отчисления государству.</t>
  </si>
  <si>
    <t>Промежуточный итог:</t>
  </si>
  <si>
    <t>Песок на рассыпку 30 куб</t>
  </si>
  <si>
    <t>Зарплата с отчислениями государству</t>
  </si>
  <si>
    <t>Увеличение площади мусорной площадки на ул. Рябиновая, ограждение, бетонирование основания</t>
  </si>
  <si>
    <t>Обрезка деревьев и кустарников под ЛЭП, у КТП. 260,56 - человеко/час работы вместе с налогом</t>
  </si>
  <si>
    <t>Мелкий ремонт здания, мебели  и т.д.</t>
  </si>
  <si>
    <t>Договоры с юридическими компаниями на  юридическое сопровождение финасовохозяйственной деятельности СНТ , судебные дела.</t>
  </si>
  <si>
    <t>Сопровождение бухгалтерской программы «1С. Бухгалтерия», ТКС</t>
  </si>
  <si>
    <t>Всего с одного садового участка</t>
  </si>
  <si>
    <t>для расчета по участкам</t>
  </si>
  <si>
    <t>при расчете взноса за огород не учитываются расходы на обслуживание и ремонт электрохозяйства и водопровода СНТ.</t>
  </si>
  <si>
    <t>Ремонт 3 фазного счетчика</t>
  </si>
  <si>
    <t>Трактор  (руб./час.)</t>
  </si>
  <si>
    <t>Разнорабочий (руб./час.)</t>
  </si>
  <si>
    <t>Нет детализации пересчет в чел./часы</t>
  </si>
  <si>
    <t>Здание правления  - охрана (сигнализация + кнопка)</t>
  </si>
  <si>
    <t>Аренда абонентского ящика почта</t>
  </si>
  <si>
    <t>Стоимость 1 платежки ЮЛ</t>
  </si>
  <si>
    <t>Стоимость 1 платежки ФЛ</t>
  </si>
  <si>
    <t>Комиссия за предоставление заверенного документа</t>
  </si>
  <si>
    <t>Зарплата сантехника (водопроводчика) с отчислениями государству, очистка  колодцев; материалы для ремонта, в том числе запорная арматура;.</t>
  </si>
  <si>
    <t>16 год - 1945 куб/м;  17 год -  1917 куб/м; 18 год  - 1414 куб/м ; Ставка 18 год -  600 руб 1 куб, Возможно Повышение от 900 до 1200 руб куб</t>
  </si>
  <si>
    <t>Лопаты/грабли/цепи для бензопил /отрезные диски/перчатки и мусорные пакеты и бензин для хоз.инвентаря</t>
  </si>
  <si>
    <t>Бумага, картриджи (новые или заправка), авторучки, ремонт оргтехники (принтеры ноутбуки и дт)</t>
  </si>
  <si>
    <t>Договор с ООО "Инфокрафт" ,поддержка облачного сервиса по хранению+обновления  1 С+ 1 раз в месяц консультации. ООО "Тензор"</t>
  </si>
  <si>
    <t>Сумма планируемая</t>
  </si>
  <si>
    <t>Сумма исполнения</t>
  </si>
  <si>
    <t>(+) норма /                   (-) перерасход</t>
  </si>
  <si>
    <t>Зарплата (председателя, зам.прелседателя, гл.бухгалтера, кассира и делопроизводителя)</t>
  </si>
  <si>
    <t>1.7 Непредви-денные расходы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</si>
</sst>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₽&quot;"/>
    <numFmt numFmtId="165" formatCode="0.0"/>
    <numFmt numFmtId="166" formatCode="#,##0.0"/>
    <numFmt numFmtId="167" formatCode="#,##0.000"/>
  </numFmts>
  <fonts count="21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17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9" fillId="0" borderId="10" xfId="0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wrapText="1"/>
    </xf>
    <xf numFmtId="0" fontId="19" fillId="0" borderId="13" xfId="0" applyFont="1" applyFill="1" applyBorder="1" applyAlignment="1">
      <alignment/>
    </xf>
    <xf numFmtId="3" fontId="19" fillId="0" borderId="14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3" fontId="20" fillId="0" borderId="0" xfId="0" applyNumberFormat="1" applyFont="1" applyFill="1" applyAlignment="1">
      <alignment horizontal="center" vertical="center" wrapText="1"/>
    </xf>
    <xf numFmtId="0" fontId="19" fillId="0" borderId="16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top" wrapTex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20" fillId="0" borderId="13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20" fillId="0" borderId="20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/>
    </xf>
    <xf numFmtId="0" fontId="20" fillId="0" borderId="23" xfId="0" applyFont="1" applyFill="1" applyBorder="1" applyAlignment="1">
      <alignment wrapText="1"/>
    </xf>
    <xf numFmtId="3" fontId="20" fillId="0" borderId="24" xfId="0" applyNumberFormat="1" applyFont="1" applyFill="1" applyBorder="1" applyAlignment="1">
      <alignment horizontal="center" vertical="center" wrapText="1"/>
    </xf>
    <xf numFmtId="3" fontId="20" fillId="0" borderId="25" xfId="0" applyNumberFormat="1" applyFont="1" applyFill="1" applyBorder="1" applyAlignment="1">
      <alignment horizontal="center" vertical="center" wrapText="1"/>
    </xf>
    <xf numFmtId="3" fontId="20" fillId="0" borderId="26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wrapText="1"/>
    </xf>
    <xf numFmtId="3" fontId="19" fillId="18" borderId="11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vertical="center" wrapText="1"/>
    </xf>
    <xf numFmtId="3" fontId="19" fillId="18" borderId="10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wrapText="1"/>
    </xf>
    <xf numFmtId="0" fontId="20" fillId="0" borderId="27" xfId="0" applyFont="1" applyFill="1" applyBorder="1" applyAlignment="1">
      <alignment/>
    </xf>
    <xf numFmtId="0" fontId="20" fillId="0" borderId="19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left" wrapText="1"/>
    </xf>
    <xf numFmtId="0" fontId="20" fillId="19" borderId="10" xfId="0" applyFont="1" applyFill="1" applyBorder="1" applyAlignment="1">
      <alignment horizontal="left" vertical="center" wrapText="1"/>
    </xf>
    <xf numFmtId="3" fontId="20" fillId="19" borderId="10" xfId="0" applyNumberFormat="1" applyFont="1" applyFill="1" applyBorder="1" applyAlignment="1">
      <alignment horizontal="center" vertical="center" wrapText="1"/>
    </xf>
    <xf numFmtId="3" fontId="20" fillId="19" borderId="11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right" vertical="center"/>
    </xf>
    <xf numFmtId="0" fontId="19" fillId="0" borderId="30" xfId="0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horizontal="right" vertical="center"/>
    </xf>
    <xf numFmtId="0" fontId="19" fillId="0" borderId="31" xfId="0" applyFont="1" applyFill="1" applyBorder="1" applyAlignment="1">
      <alignment horizontal="right"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center" vertical="center" wrapText="1"/>
    </xf>
    <xf numFmtId="3" fontId="20" fillId="0" borderId="32" xfId="0" applyNumberFormat="1" applyFont="1" applyFill="1" applyBorder="1" applyAlignment="1">
      <alignment horizontal="center" vertical="center" wrapText="1"/>
    </xf>
    <xf numFmtId="3" fontId="20" fillId="0" borderId="33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Fill="1" applyBorder="1" applyAlignment="1">
      <alignment horizontal="center" vertical="center" wrapText="1"/>
    </xf>
    <xf numFmtId="4" fontId="20" fillId="0" borderId="33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wrapText="1"/>
    </xf>
    <xf numFmtId="0" fontId="20" fillId="0" borderId="34" xfId="0" applyFont="1" applyFill="1" applyBorder="1" applyAlignment="1">
      <alignment horizontal="center" wrapText="1"/>
    </xf>
    <xf numFmtId="0" fontId="20" fillId="0" borderId="35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wrapText="1"/>
    </xf>
    <xf numFmtId="0" fontId="20" fillId="0" borderId="34" xfId="0" applyFont="1" applyFill="1" applyBorder="1" applyAlignment="1">
      <alignment horizontal="center" wrapText="1"/>
    </xf>
    <xf numFmtId="0" fontId="20" fillId="0" borderId="35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right" vertical="center" wrapText="1"/>
    </xf>
    <xf numFmtId="0" fontId="19" fillId="0" borderId="31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right" vertical="center" wrapText="1"/>
    </xf>
    <xf numFmtId="0" fontId="20" fillId="0" borderId="31" xfId="0" applyFont="1" applyFill="1" applyBorder="1" applyAlignment="1">
      <alignment horizontal="righ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19" fillId="0" borderId="36" xfId="0" applyFont="1" applyFill="1" applyBorder="1" applyAlignment="1">
      <alignment horizontal="center" vertical="top" wrapText="1"/>
    </xf>
    <xf numFmtId="0" fontId="19" fillId="0" borderId="37" xfId="0" applyFont="1" applyFill="1" applyBorder="1" applyAlignment="1">
      <alignment horizontal="center" vertical="top" wrapText="1"/>
    </xf>
    <xf numFmtId="0" fontId="19" fillId="0" borderId="38" xfId="0" applyFont="1" applyFill="1" applyBorder="1" applyAlignment="1">
      <alignment horizontal="center" vertical="top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right"/>
    </xf>
    <xf numFmtId="0" fontId="20" fillId="0" borderId="20" xfId="0" applyFont="1" applyFill="1" applyBorder="1" applyAlignment="1">
      <alignment horizontal="right" vertical="center" wrapText="1"/>
    </xf>
    <xf numFmtId="0" fontId="19" fillId="0" borderId="22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/>
    </xf>
    <xf numFmtId="0" fontId="20" fillId="0" borderId="32" xfId="0" applyFont="1" applyFill="1" applyBorder="1" applyAlignment="1">
      <alignment horizontal="left"/>
    </xf>
    <xf numFmtId="0" fontId="20" fillId="0" borderId="33" xfId="0" applyFont="1" applyFill="1" applyBorder="1" applyAlignment="1">
      <alignment horizontal="left"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20" fillId="0" borderId="22" xfId="0" applyFont="1" applyFill="1" applyBorder="1" applyAlignment="1">
      <alignment horizontal="right" vertical="center" wrapText="1"/>
    </xf>
    <xf numFmtId="0" fontId="19" fillId="0" borderId="3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right" vertical="center" wrapText="1"/>
    </xf>
    <xf numFmtId="0" fontId="20" fillId="0" borderId="40" xfId="0" applyFont="1" applyFill="1" applyBorder="1" applyAlignment="1">
      <alignment horizontal="right" vertical="center" wrapText="1"/>
    </xf>
    <xf numFmtId="0" fontId="20" fillId="0" borderId="41" xfId="0" applyFont="1" applyFill="1" applyBorder="1" applyAlignment="1">
      <alignment horizontal="right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19" fillId="0" borderId="22" xfId="0" applyFont="1" applyFill="1" applyBorder="1" applyAlignment="1">
      <alignment horizontal="right" vertical="center" wrapText="1"/>
    </xf>
    <xf numFmtId="0" fontId="19" fillId="0" borderId="31" xfId="0" applyFont="1" applyFill="1" applyBorder="1" applyAlignment="1">
      <alignment horizontal="right" vertical="center" wrapText="1"/>
    </xf>
    <xf numFmtId="3" fontId="19" fillId="16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M91"/>
  <sheetViews>
    <sheetView tabSelected="1" zoomScale="70" zoomScaleNormal="70" workbookViewId="0" topLeftCell="A1">
      <pane xSplit="1" ySplit="4" topLeftCell="B8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78" sqref="I78"/>
    </sheetView>
  </sheetViews>
  <sheetFormatPr defaultColWidth="11.57421875" defaultRowHeight="12.75" outlineLevelRow="1"/>
  <cols>
    <col min="1" max="1" width="17.00390625" style="3" customWidth="1"/>
    <col min="2" max="2" width="27.57421875" style="18" customWidth="1"/>
    <col min="3" max="3" width="28.00390625" style="19" customWidth="1"/>
    <col min="4" max="4" width="19.140625" style="20" customWidth="1"/>
    <col min="5" max="5" width="18.57421875" style="20" customWidth="1"/>
    <col min="6" max="6" width="22.28125" style="20" customWidth="1"/>
    <col min="7" max="7" width="35.00390625" style="10" customWidth="1"/>
    <col min="8" max="8" width="14.140625" style="10" customWidth="1"/>
    <col min="9" max="9" width="47.8515625" style="10" customWidth="1"/>
    <col min="10" max="16384" width="11.57421875" style="10" customWidth="1"/>
  </cols>
  <sheetData>
    <row r="2" ht="18.75" thickBot="1"/>
    <row r="3" spans="1:7" ht="54">
      <c r="A3" s="21" t="s">
        <v>0</v>
      </c>
      <c r="B3" s="22" t="s">
        <v>1</v>
      </c>
      <c r="C3" s="23"/>
      <c r="D3" s="24" t="s">
        <v>119</v>
      </c>
      <c r="E3" s="50" t="s">
        <v>120</v>
      </c>
      <c r="F3" s="50" t="s">
        <v>121</v>
      </c>
      <c r="G3" s="25" t="s">
        <v>2</v>
      </c>
    </row>
    <row r="4" spans="1:7" ht="18">
      <c r="A4" s="100" t="s">
        <v>3</v>
      </c>
      <c r="B4" s="101"/>
      <c r="C4" s="101"/>
      <c r="D4" s="101"/>
      <c r="E4" s="102"/>
      <c r="F4" s="102"/>
      <c r="G4" s="103"/>
    </row>
    <row r="5" spans="1:7" ht="12.75" customHeight="1">
      <c r="A5" s="87" t="s">
        <v>4</v>
      </c>
      <c r="B5" s="90" t="s">
        <v>77</v>
      </c>
      <c r="C5" s="106"/>
      <c r="D5" s="73">
        <v>360000</v>
      </c>
      <c r="E5" s="73">
        <v>362964.2</v>
      </c>
      <c r="F5" s="73">
        <f>D5-E5</f>
        <v>-2964.2000000000116</v>
      </c>
      <c r="G5" s="104" t="s">
        <v>68</v>
      </c>
    </row>
    <row r="6" spans="1:7" s="12" customFormat="1" ht="14.25" customHeight="1" outlineLevel="1">
      <c r="A6" s="87"/>
      <c r="B6" s="91"/>
      <c r="C6" s="107"/>
      <c r="D6" s="74"/>
      <c r="E6" s="74"/>
      <c r="F6" s="74"/>
      <c r="G6" s="105"/>
    </row>
    <row r="7" spans="1:7" s="12" customFormat="1" ht="14.25" customHeight="1" outlineLevel="1">
      <c r="A7" s="87"/>
      <c r="B7" s="91"/>
      <c r="C7" s="107"/>
      <c r="D7" s="74"/>
      <c r="E7" s="74"/>
      <c r="F7" s="74"/>
      <c r="G7" s="105"/>
    </row>
    <row r="8" spans="1:7" s="12" customFormat="1" ht="14.25" customHeight="1" outlineLevel="1">
      <c r="A8" s="87"/>
      <c r="B8" s="91"/>
      <c r="C8" s="107"/>
      <c r="D8" s="74"/>
      <c r="E8" s="74"/>
      <c r="F8" s="74"/>
      <c r="G8" s="105"/>
    </row>
    <row r="9" spans="1:7" s="12" customFormat="1" ht="14.25" customHeight="1" outlineLevel="1">
      <c r="A9" s="87"/>
      <c r="B9" s="91"/>
      <c r="C9" s="107"/>
      <c r="D9" s="74"/>
      <c r="E9" s="74"/>
      <c r="F9" s="74"/>
      <c r="G9" s="105"/>
    </row>
    <row r="10" spans="1:7" s="12" customFormat="1" ht="14.25" customHeight="1" outlineLevel="1">
      <c r="A10" s="87"/>
      <c r="B10" s="91"/>
      <c r="C10" s="107"/>
      <c r="D10" s="74"/>
      <c r="E10" s="74"/>
      <c r="F10" s="74"/>
      <c r="G10" s="105"/>
    </row>
    <row r="11" spans="1:7" s="12" customFormat="1" ht="14.25" customHeight="1" outlineLevel="1">
      <c r="A11" s="87"/>
      <c r="B11" s="91"/>
      <c r="C11" s="107"/>
      <c r="D11" s="74"/>
      <c r="E11" s="74"/>
      <c r="F11" s="74"/>
      <c r="G11" s="105"/>
    </row>
    <row r="12" spans="1:7" s="12" customFormat="1" ht="156" customHeight="1" outlineLevel="1">
      <c r="A12" s="87"/>
      <c r="B12" s="91"/>
      <c r="C12" s="107"/>
      <c r="D12" s="74"/>
      <c r="E12" s="74"/>
      <c r="F12" s="74"/>
      <c r="G12" s="105"/>
    </row>
    <row r="13" spans="1:7" s="12" customFormat="1" ht="14.25" customHeight="1" hidden="1" outlineLevel="1">
      <c r="A13" s="87"/>
      <c r="B13" s="91"/>
      <c r="C13" s="107"/>
      <c r="D13" s="74"/>
      <c r="E13" s="52"/>
      <c r="F13" s="52"/>
      <c r="G13" s="105"/>
    </row>
    <row r="14" spans="1:7" s="12" customFormat="1" ht="12.75" customHeight="1" hidden="1" outlineLevel="1">
      <c r="A14" s="87"/>
      <c r="B14" s="91"/>
      <c r="C14" s="108"/>
      <c r="D14" s="75"/>
      <c r="E14" s="52"/>
      <c r="F14" s="52"/>
      <c r="G14" s="105"/>
    </row>
    <row r="15" spans="1:7" s="3" customFormat="1" ht="18" collapsed="1">
      <c r="A15" s="84" t="s">
        <v>89</v>
      </c>
      <c r="B15" s="85"/>
      <c r="C15" s="85"/>
      <c r="D15" s="2">
        <v>360000</v>
      </c>
      <c r="E15" s="5">
        <f>E5</f>
        <v>362964.2</v>
      </c>
      <c r="F15" s="122">
        <f>D15-E15</f>
        <v>-2964.2000000000116</v>
      </c>
      <c r="G15" s="28"/>
    </row>
    <row r="16" spans="1:7" ht="222.75" customHeight="1">
      <c r="A16" s="93" t="s">
        <v>5</v>
      </c>
      <c r="B16" s="90" t="s">
        <v>70</v>
      </c>
      <c r="C16" s="29" t="s">
        <v>69</v>
      </c>
      <c r="D16" s="55">
        <v>624960</v>
      </c>
      <c r="E16" s="56">
        <v>624561.05</v>
      </c>
      <c r="F16" s="56">
        <f>D16-E16</f>
        <v>398.94999999995343</v>
      </c>
      <c r="G16" s="31" t="s">
        <v>93</v>
      </c>
    </row>
    <row r="17" spans="1:7" s="12" customFormat="1" ht="36" outlineLevel="1">
      <c r="A17" s="94"/>
      <c r="B17" s="91"/>
      <c r="C17" s="29" t="s">
        <v>61</v>
      </c>
      <c r="D17" s="55">
        <v>30000</v>
      </c>
      <c r="E17" s="53">
        <v>0</v>
      </c>
      <c r="F17" s="56">
        <f>D17-E17</f>
        <v>30000</v>
      </c>
      <c r="G17" s="78" t="s">
        <v>62</v>
      </c>
    </row>
    <row r="18" spans="1:7" s="12" customFormat="1" ht="63" customHeight="1" outlineLevel="1">
      <c r="A18" s="94"/>
      <c r="B18" s="91"/>
      <c r="C18" s="29" t="s">
        <v>39</v>
      </c>
      <c r="D18" s="55">
        <v>165000</v>
      </c>
      <c r="E18" s="76">
        <v>255459.62</v>
      </c>
      <c r="F18" s="76">
        <f>D18+D19-E18</f>
        <v>39540.380000000005</v>
      </c>
      <c r="G18" s="79"/>
    </row>
    <row r="19" spans="1:7" s="12" customFormat="1" ht="109.5" customHeight="1" outlineLevel="1">
      <c r="A19" s="95"/>
      <c r="B19" s="96"/>
      <c r="C19" s="29" t="s">
        <v>63</v>
      </c>
      <c r="D19" s="55">
        <v>130000</v>
      </c>
      <c r="E19" s="77"/>
      <c r="F19" s="77"/>
      <c r="G19" s="80"/>
    </row>
    <row r="20" spans="1:7" s="12" customFormat="1" ht="26.25" customHeight="1" outlineLevel="1">
      <c r="A20" s="111" t="s">
        <v>94</v>
      </c>
      <c r="B20" s="89"/>
      <c r="C20" s="89"/>
      <c r="D20" s="55">
        <f>SUM(D16:D19)</f>
        <v>949960</v>
      </c>
      <c r="E20" s="53">
        <f>SUM(E16:E19)</f>
        <v>880020.67</v>
      </c>
      <c r="F20" s="53">
        <f>D20-E20</f>
        <v>69939.32999999996</v>
      </c>
      <c r="G20" s="32"/>
    </row>
    <row r="21" spans="1:7" ht="126" customHeight="1">
      <c r="A21" s="112"/>
      <c r="B21" s="90" t="s">
        <v>6</v>
      </c>
      <c r="C21" s="33" t="s">
        <v>47</v>
      </c>
      <c r="D21" s="30">
        <v>234360</v>
      </c>
      <c r="E21" s="53">
        <v>234360</v>
      </c>
      <c r="F21" s="53">
        <f>D21-E21</f>
        <v>0</v>
      </c>
      <c r="G21" s="81" t="s">
        <v>92</v>
      </c>
    </row>
    <row r="22" spans="1:7" s="12" customFormat="1" ht="36" outlineLevel="1">
      <c r="A22" s="113"/>
      <c r="B22" s="91"/>
      <c r="C22" s="33" t="s">
        <v>48</v>
      </c>
      <c r="D22" s="30">
        <v>5100</v>
      </c>
      <c r="E22" s="73">
        <v>38963</v>
      </c>
      <c r="F22" s="73">
        <f>D22+D23+D24+D25-E22</f>
        <v>-1663</v>
      </c>
      <c r="G22" s="82"/>
    </row>
    <row r="23" spans="1:7" s="12" customFormat="1" ht="36" outlineLevel="1">
      <c r="A23" s="113"/>
      <c r="B23" s="91"/>
      <c r="C23" s="33" t="s">
        <v>105</v>
      </c>
      <c r="D23" s="30">
        <v>25000</v>
      </c>
      <c r="E23" s="74"/>
      <c r="F23" s="74"/>
      <c r="G23" s="82"/>
    </row>
    <row r="24" spans="1:7" s="12" customFormat="1" ht="54" outlineLevel="1">
      <c r="A24" s="113"/>
      <c r="B24" s="91"/>
      <c r="C24" s="33" t="s">
        <v>90</v>
      </c>
      <c r="D24" s="30">
        <v>2400</v>
      </c>
      <c r="E24" s="74"/>
      <c r="F24" s="74"/>
      <c r="G24" s="82"/>
    </row>
    <row r="25" spans="1:7" s="12" customFormat="1" ht="54" outlineLevel="1">
      <c r="A25" s="113"/>
      <c r="B25" s="91"/>
      <c r="C25" s="33" t="s">
        <v>91</v>
      </c>
      <c r="D25" s="30">
        <v>4800</v>
      </c>
      <c r="E25" s="75"/>
      <c r="F25" s="75"/>
      <c r="G25" s="83"/>
    </row>
    <row r="26" spans="1:7" s="12" customFormat="1" ht="18" outlineLevel="1">
      <c r="A26" s="114" t="s">
        <v>94</v>
      </c>
      <c r="B26" s="115"/>
      <c r="C26" s="116"/>
      <c r="D26" s="30">
        <f>SUM(D21:D25)</f>
        <v>271660</v>
      </c>
      <c r="E26" s="54">
        <f>E21+E22</f>
        <v>273323</v>
      </c>
      <c r="F26" s="54">
        <f>D26-E26</f>
        <v>-1663</v>
      </c>
      <c r="G26" s="34"/>
    </row>
    <row r="27" spans="1:7" ht="18">
      <c r="A27" s="84" t="s">
        <v>89</v>
      </c>
      <c r="B27" s="85"/>
      <c r="C27" s="85"/>
      <c r="D27" s="2">
        <f>D20+D26</f>
        <v>1221620</v>
      </c>
      <c r="E27" s="5">
        <f>E20+E26</f>
        <v>1153343.67</v>
      </c>
      <c r="F27" s="58">
        <f>D27-E27</f>
        <v>68276.33000000007</v>
      </c>
      <c r="G27" s="35"/>
    </row>
    <row r="28" spans="1:7" ht="144">
      <c r="A28" s="93" t="s">
        <v>7</v>
      </c>
      <c r="B28" s="86" t="s">
        <v>8</v>
      </c>
      <c r="C28" s="33" t="s">
        <v>49</v>
      </c>
      <c r="D28" s="30">
        <v>390600</v>
      </c>
      <c r="E28" s="53">
        <v>392095</v>
      </c>
      <c r="F28" s="53">
        <f>D28-E28</f>
        <v>-1495</v>
      </c>
      <c r="G28" s="31" t="s">
        <v>114</v>
      </c>
    </row>
    <row r="29" spans="1:7" s="12" customFormat="1" ht="72" outlineLevel="1">
      <c r="A29" s="109"/>
      <c r="B29" s="86"/>
      <c r="C29" s="33" t="s">
        <v>78</v>
      </c>
      <c r="D29" s="30">
        <v>14400</v>
      </c>
      <c r="E29" s="72">
        <v>97853</v>
      </c>
      <c r="F29" s="72">
        <f>D29+D30+D31+D32-E29</f>
        <v>101547</v>
      </c>
      <c r="G29" s="57" t="s">
        <v>79</v>
      </c>
    </row>
    <row r="30" spans="1:7" s="12" customFormat="1" ht="18" outlineLevel="1">
      <c r="A30" s="109"/>
      <c r="B30" s="86"/>
      <c r="C30" s="33" t="s">
        <v>40</v>
      </c>
      <c r="D30" s="30">
        <v>20000</v>
      </c>
      <c r="E30" s="72"/>
      <c r="F30" s="72"/>
      <c r="G30" s="34"/>
    </row>
    <row r="31" spans="1:7" s="12" customFormat="1" ht="18" outlineLevel="1">
      <c r="A31" s="109"/>
      <c r="B31" s="86"/>
      <c r="C31" s="33" t="s">
        <v>64</v>
      </c>
      <c r="D31" s="30">
        <v>60000</v>
      </c>
      <c r="E31" s="72"/>
      <c r="F31" s="72"/>
      <c r="G31" s="57" t="s">
        <v>50</v>
      </c>
    </row>
    <row r="32" spans="1:7" s="12" customFormat="1" ht="54" outlineLevel="1">
      <c r="A32" s="110"/>
      <c r="B32" s="86"/>
      <c r="C32" s="33" t="s">
        <v>65</v>
      </c>
      <c r="D32" s="30">
        <v>105000</v>
      </c>
      <c r="E32" s="72"/>
      <c r="F32" s="72"/>
      <c r="G32" s="57" t="s">
        <v>50</v>
      </c>
    </row>
    <row r="33" spans="1:7" s="3" customFormat="1" ht="18">
      <c r="A33" s="84" t="s">
        <v>89</v>
      </c>
      <c r="B33" s="85"/>
      <c r="C33" s="85"/>
      <c r="D33" s="2">
        <f>SUM(D28:D32)</f>
        <v>590000</v>
      </c>
      <c r="E33" s="5">
        <f>E28+E29</f>
        <v>489948</v>
      </c>
      <c r="F33" s="58">
        <f>D33-E33</f>
        <v>100052</v>
      </c>
      <c r="G33" s="36"/>
    </row>
    <row r="34" spans="1:7" ht="189" customHeight="1">
      <c r="A34" s="87" t="s">
        <v>9</v>
      </c>
      <c r="B34" s="4" t="s">
        <v>10</v>
      </c>
      <c r="C34" s="65"/>
      <c r="D34" s="66"/>
      <c r="E34" s="67"/>
      <c r="F34" s="67"/>
      <c r="G34" s="38" t="s">
        <v>11</v>
      </c>
    </row>
    <row r="35" spans="1:7" ht="36">
      <c r="A35" s="87"/>
      <c r="B35" s="86" t="s">
        <v>12</v>
      </c>
      <c r="C35" s="33" t="s">
        <v>95</v>
      </c>
      <c r="D35" s="30">
        <v>22000</v>
      </c>
      <c r="E35" s="73">
        <v>7563</v>
      </c>
      <c r="F35" s="73">
        <f>D35+D36+D37-E35</f>
        <v>278521</v>
      </c>
      <c r="G35" s="78" t="s">
        <v>80</v>
      </c>
    </row>
    <row r="36" spans="1:8" s="12" customFormat="1" ht="18" outlineLevel="1">
      <c r="A36" s="87"/>
      <c r="B36" s="86"/>
      <c r="C36" s="33" t="s">
        <v>106</v>
      </c>
      <c r="D36" s="30">
        <v>225000</v>
      </c>
      <c r="E36" s="74"/>
      <c r="F36" s="74"/>
      <c r="G36" s="79"/>
      <c r="H36" s="10"/>
    </row>
    <row r="37" spans="1:8" s="12" customFormat="1" ht="36" outlineLevel="1">
      <c r="A37" s="87"/>
      <c r="B37" s="86"/>
      <c r="C37" s="33" t="s">
        <v>107</v>
      </c>
      <c r="D37" s="30">
        <v>39084</v>
      </c>
      <c r="E37" s="75"/>
      <c r="F37" s="75"/>
      <c r="G37" s="80"/>
      <c r="H37" s="10"/>
    </row>
    <row r="38" spans="1:7" ht="18">
      <c r="A38" s="87"/>
      <c r="B38" s="88" t="s">
        <v>94</v>
      </c>
      <c r="C38" s="89"/>
      <c r="D38" s="30">
        <f>SUM(D35:D37)</f>
        <v>286084</v>
      </c>
      <c r="E38" s="53">
        <f>E35</f>
        <v>7563</v>
      </c>
      <c r="F38" s="53">
        <f>D38-E38</f>
        <v>278521</v>
      </c>
      <c r="G38" s="31"/>
    </row>
    <row r="39" spans="1:8" ht="36" customHeight="1">
      <c r="A39" s="87"/>
      <c r="B39" s="90" t="s">
        <v>13</v>
      </c>
      <c r="C39" s="33" t="s">
        <v>56</v>
      </c>
      <c r="D39" s="30">
        <v>234360</v>
      </c>
      <c r="E39" s="53">
        <v>234992</v>
      </c>
      <c r="F39" s="53">
        <f>D39-E39</f>
        <v>-632</v>
      </c>
      <c r="G39" s="31" t="s">
        <v>96</v>
      </c>
      <c r="H39" s="39"/>
    </row>
    <row r="40" spans="1:8" s="12" customFormat="1" ht="54" outlineLevel="1">
      <c r="A40" s="87"/>
      <c r="B40" s="91"/>
      <c r="C40" s="33" t="s">
        <v>67</v>
      </c>
      <c r="D40" s="30">
        <v>17200</v>
      </c>
      <c r="E40" s="73">
        <v>1420383</v>
      </c>
      <c r="F40" s="73">
        <f>D40+D41+D42+D43-E40</f>
        <v>288084</v>
      </c>
      <c r="G40" s="32" t="s">
        <v>81</v>
      </c>
      <c r="H40" s="40"/>
    </row>
    <row r="41" spans="1:8" s="12" customFormat="1" ht="132" customHeight="1" outlineLevel="1">
      <c r="A41" s="87"/>
      <c r="B41" s="91"/>
      <c r="C41" s="33" t="s">
        <v>97</v>
      </c>
      <c r="D41" s="30">
        <v>40000</v>
      </c>
      <c r="E41" s="74"/>
      <c r="F41" s="74"/>
      <c r="G41" s="32" t="s">
        <v>82</v>
      </c>
      <c r="H41" s="40"/>
    </row>
    <row r="42" spans="1:8" s="12" customFormat="1" ht="108" outlineLevel="1">
      <c r="A42" s="87"/>
      <c r="B42" s="91"/>
      <c r="C42" s="33" t="s">
        <v>57</v>
      </c>
      <c r="D42" s="30">
        <v>1620000</v>
      </c>
      <c r="E42" s="74"/>
      <c r="F42" s="74"/>
      <c r="G42" s="32" t="s">
        <v>115</v>
      </c>
      <c r="H42" s="40"/>
    </row>
    <row r="43" spans="1:8" s="12" customFormat="1" ht="36" outlineLevel="1">
      <c r="A43" s="87"/>
      <c r="B43" s="91"/>
      <c r="C43" s="63" t="s">
        <v>58</v>
      </c>
      <c r="D43" s="30">
        <v>31267</v>
      </c>
      <c r="E43" s="75"/>
      <c r="F43" s="75"/>
      <c r="G43" s="32" t="s">
        <v>59</v>
      </c>
      <c r="H43" s="40"/>
    </row>
    <row r="44" spans="1:8" s="12" customFormat="1" ht="18" outlineLevel="1">
      <c r="A44" s="87"/>
      <c r="B44" s="92" t="s">
        <v>94</v>
      </c>
      <c r="C44" s="92"/>
      <c r="D44" s="30">
        <f>SUM(D39:D43)</f>
        <v>1942827</v>
      </c>
      <c r="E44" s="53">
        <f>E39+E40</f>
        <v>1655375</v>
      </c>
      <c r="F44" s="53">
        <f aca="true" t="shared" si="0" ref="F44:F52">D44-E44</f>
        <v>287452</v>
      </c>
      <c r="G44" s="32"/>
      <c r="H44" s="40"/>
    </row>
    <row r="45" spans="1:8" ht="48.75" customHeight="1">
      <c r="A45" s="87"/>
      <c r="B45" s="86" t="s">
        <v>14</v>
      </c>
      <c r="C45" s="37" t="s">
        <v>60</v>
      </c>
      <c r="D45" s="30">
        <v>1959600</v>
      </c>
      <c r="E45" s="59">
        <v>2114123</v>
      </c>
      <c r="F45" s="53">
        <f t="shared" si="0"/>
        <v>-154523</v>
      </c>
      <c r="G45" s="81" t="s">
        <v>83</v>
      </c>
      <c r="H45" s="39"/>
    </row>
    <row r="46" spans="1:8" ht="76.5" customHeight="1" outlineLevel="1">
      <c r="A46" s="87"/>
      <c r="B46" s="86"/>
      <c r="C46" s="37" t="s">
        <v>71</v>
      </c>
      <c r="D46" s="30">
        <v>100000</v>
      </c>
      <c r="E46" s="59">
        <v>96899</v>
      </c>
      <c r="F46" s="53">
        <f t="shared" si="0"/>
        <v>3101</v>
      </c>
      <c r="G46" s="82"/>
      <c r="H46" s="39"/>
    </row>
    <row r="47" spans="1:8" ht="68.25" customHeight="1" outlineLevel="1">
      <c r="A47" s="87"/>
      <c r="B47" s="86"/>
      <c r="C47" s="37" t="s">
        <v>72</v>
      </c>
      <c r="D47" s="30">
        <v>20000</v>
      </c>
      <c r="E47" s="59">
        <v>0</v>
      </c>
      <c r="F47" s="53">
        <f t="shared" si="0"/>
        <v>20000</v>
      </c>
      <c r="G47" s="83"/>
      <c r="H47" s="39"/>
    </row>
    <row r="48" spans="1:8" ht="18" outlineLevel="1">
      <c r="A48" s="87"/>
      <c r="B48" s="88" t="s">
        <v>94</v>
      </c>
      <c r="C48" s="89"/>
      <c r="D48" s="30">
        <f>SUM(D45:D47)</f>
        <v>2079600</v>
      </c>
      <c r="E48" s="53">
        <f>SUM(E45:E47)</f>
        <v>2211022</v>
      </c>
      <c r="F48" s="53">
        <f t="shared" si="0"/>
        <v>-131422</v>
      </c>
      <c r="G48" s="15"/>
      <c r="H48" s="39"/>
    </row>
    <row r="49" spans="1:7" ht="90">
      <c r="A49" s="87"/>
      <c r="B49" s="4" t="s">
        <v>15</v>
      </c>
      <c r="C49" s="37" t="s">
        <v>108</v>
      </c>
      <c r="D49" s="30">
        <v>125069</v>
      </c>
      <c r="E49" s="53">
        <v>73477</v>
      </c>
      <c r="F49" s="53">
        <f t="shared" si="0"/>
        <v>51592</v>
      </c>
      <c r="G49" s="32" t="s">
        <v>98</v>
      </c>
    </row>
    <row r="50" spans="1:7" ht="198">
      <c r="A50" s="87"/>
      <c r="B50" s="4" t="s">
        <v>16</v>
      </c>
      <c r="C50" s="37" t="s">
        <v>108</v>
      </c>
      <c r="D50" s="30">
        <v>125069</v>
      </c>
      <c r="E50" s="53">
        <v>50027</v>
      </c>
      <c r="F50" s="53">
        <f t="shared" si="0"/>
        <v>75042</v>
      </c>
      <c r="G50" s="31" t="s">
        <v>85</v>
      </c>
    </row>
    <row r="51" spans="1:7" ht="36">
      <c r="A51" s="26"/>
      <c r="B51" s="4" t="s">
        <v>17</v>
      </c>
      <c r="C51" s="33"/>
      <c r="D51" s="30">
        <v>20000</v>
      </c>
      <c r="E51" s="53">
        <v>0</v>
      </c>
      <c r="F51" s="53">
        <f t="shared" si="0"/>
        <v>20000</v>
      </c>
      <c r="G51" s="31"/>
    </row>
    <row r="52" spans="1:13" s="13" customFormat="1" ht="27" customHeight="1">
      <c r="A52" s="111" t="s">
        <v>94</v>
      </c>
      <c r="B52" s="89"/>
      <c r="C52" s="98"/>
      <c r="D52" s="30">
        <f>SUM(D49:D51)</f>
        <v>270138</v>
      </c>
      <c r="E52" s="53">
        <f>SUM(E49:E51)</f>
        <v>123504</v>
      </c>
      <c r="F52" s="53">
        <f t="shared" si="0"/>
        <v>146634</v>
      </c>
      <c r="G52" s="41"/>
      <c r="H52" s="42"/>
      <c r="I52" s="42"/>
      <c r="J52" s="42"/>
      <c r="K52" s="42"/>
      <c r="L52" s="42"/>
      <c r="M52" s="42"/>
    </row>
    <row r="53" spans="1:13" s="14" customFormat="1" ht="18">
      <c r="A53" s="120" t="s">
        <v>89</v>
      </c>
      <c r="B53" s="121"/>
      <c r="C53" s="121"/>
      <c r="D53" s="2">
        <f>D38+D44+D48+D52</f>
        <v>4578649</v>
      </c>
      <c r="E53" s="2">
        <f>E38+E44+E48+E52</f>
        <v>3997464</v>
      </c>
      <c r="F53" s="60">
        <f>F38+F44+F48+F52</f>
        <v>581185</v>
      </c>
      <c r="G53" s="43"/>
      <c r="H53" s="44"/>
      <c r="I53" s="44"/>
      <c r="J53" s="44"/>
      <c r="K53" s="44"/>
      <c r="L53" s="44"/>
      <c r="M53" s="44"/>
    </row>
    <row r="54" spans="1:7" ht="81" customHeight="1">
      <c r="A54" s="117" t="s">
        <v>18</v>
      </c>
      <c r="B54" s="90" t="s">
        <v>19</v>
      </c>
      <c r="C54" s="33" t="s">
        <v>109</v>
      </c>
      <c r="D54" s="30">
        <v>48000</v>
      </c>
      <c r="E54" s="53">
        <v>20000</v>
      </c>
      <c r="F54" s="53">
        <f aca="true" t="shared" si="1" ref="F54:F70">D54-E54</f>
        <v>28000</v>
      </c>
      <c r="G54" s="31" t="s">
        <v>20</v>
      </c>
    </row>
    <row r="55" spans="1:7" s="12" customFormat="1" ht="66" customHeight="1" outlineLevel="1">
      <c r="A55" s="118"/>
      <c r="B55" s="96"/>
      <c r="C55" s="33" t="s">
        <v>99</v>
      </c>
      <c r="D55" s="30">
        <v>10000</v>
      </c>
      <c r="E55" s="53">
        <v>3716</v>
      </c>
      <c r="F55" s="53">
        <f t="shared" si="1"/>
        <v>6284</v>
      </c>
      <c r="G55" s="31"/>
    </row>
    <row r="56" spans="1:7" s="12" customFormat="1" ht="129" customHeight="1" outlineLevel="1">
      <c r="A56" s="118"/>
      <c r="B56" s="90" t="s">
        <v>73</v>
      </c>
      <c r="C56" s="45" t="s">
        <v>84</v>
      </c>
      <c r="D56" s="30">
        <v>28800</v>
      </c>
      <c r="E56" s="53">
        <v>25855</v>
      </c>
      <c r="F56" s="53">
        <f t="shared" si="1"/>
        <v>2945</v>
      </c>
      <c r="G56" s="31"/>
    </row>
    <row r="57" spans="1:7" s="12" customFormat="1" ht="131.25" customHeight="1" outlineLevel="1">
      <c r="A57" s="118"/>
      <c r="B57" s="91"/>
      <c r="C57" s="64" t="s">
        <v>74</v>
      </c>
      <c r="D57" s="30">
        <v>50000</v>
      </c>
      <c r="E57" s="53">
        <v>178918</v>
      </c>
      <c r="F57" s="53">
        <f t="shared" si="1"/>
        <v>-128918</v>
      </c>
      <c r="G57" s="31" t="s">
        <v>116</v>
      </c>
    </row>
    <row r="58" spans="1:7" ht="18">
      <c r="A58" s="119" t="s">
        <v>94</v>
      </c>
      <c r="B58" s="119"/>
      <c r="C58" s="119"/>
      <c r="D58" s="30">
        <f>SUM(D54:D57)</f>
        <v>136800</v>
      </c>
      <c r="E58" s="30">
        <f>SUM(E54:E57)</f>
        <v>228489</v>
      </c>
      <c r="F58" s="30">
        <f t="shared" si="1"/>
        <v>-91689</v>
      </c>
      <c r="G58" s="16"/>
    </row>
    <row r="59" spans="1:7" s="3" customFormat="1" ht="18">
      <c r="A59" s="99" t="s">
        <v>89</v>
      </c>
      <c r="B59" s="97"/>
      <c r="C59" s="97"/>
      <c r="D59" s="2">
        <f>D58</f>
        <v>136800</v>
      </c>
      <c r="E59" s="5">
        <f>E58</f>
        <v>228489</v>
      </c>
      <c r="F59" s="122">
        <f t="shared" si="1"/>
        <v>-91689</v>
      </c>
      <c r="G59" s="36"/>
    </row>
    <row r="60" spans="1:7" ht="120" customHeight="1">
      <c r="A60" s="93" t="s">
        <v>21</v>
      </c>
      <c r="B60" s="90" t="s">
        <v>22</v>
      </c>
      <c r="C60" s="33" t="s">
        <v>122</v>
      </c>
      <c r="D60" s="30">
        <v>1680000</v>
      </c>
      <c r="E60" s="53">
        <v>1659940</v>
      </c>
      <c r="F60" s="53">
        <f t="shared" si="1"/>
        <v>20060</v>
      </c>
      <c r="G60" s="31" t="s">
        <v>23</v>
      </c>
    </row>
    <row r="61" spans="1:8" s="12" customFormat="1" ht="51" customHeight="1" outlineLevel="1">
      <c r="A61" s="94"/>
      <c r="B61" s="96"/>
      <c r="C61" s="37" t="s">
        <v>24</v>
      </c>
      <c r="D61" s="30">
        <v>507360</v>
      </c>
      <c r="E61" s="53">
        <v>501302</v>
      </c>
      <c r="F61" s="53">
        <f t="shared" si="1"/>
        <v>6058</v>
      </c>
      <c r="G61" s="31" t="s">
        <v>25</v>
      </c>
      <c r="H61" s="10"/>
    </row>
    <row r="62" spans="1:7" ht="18" customHeight="1">
      <c r="A62" s="94"/>
      <c r="B62" s="88" t="s">
        <v>94</v>
      </c>
      <c r="C62" s="98"/>
      <c r="D62" s="30">
        <f>SUM(D60:D61)</f>
        <v>2187360</v>
      </c>
      <c r="E62" s="30">
        <f>SUM(E60:E61)</f>
        <v>2161242</v>
      </c>
      <c r="F62" s="30">
        <f t="shared" si="1"/>
        <v>26118</v>
      </c>
      <c r="G62" s="11"/>
    </row>
    <row r="63" spans="1:7" ht="136.5" customHeight="1">
      <c r="A63" s="94"/>
      <c r="B63" s="27" t="s">
        <v>26</v>
      </c>
      <c r="C63" s="33"/>
      <c r="D63" s="30">
        <v>300000</v>
      </c>
      <c r="E63" s="51">
        <v>464551</v>
      </c>
      <c r="F63" s="51">
        <f t="shared" si="1"/>
        <v>-164551</v>
      </c>
      <c r="G63" s="46" t="s">
        <v>100</v>
      </c>
    </row>
    <row r="64" spans="1:7" ht="137.25" customHeight="1">
      <c r="A64" s="94"/>
      <c r="B64" s="4" t="s">
        <v>38</v>
      </c>
      <c r="C64" s="37"/>
      <c r="D64" s="30">
        <v>70000</v>
      </c>
      <c r="E64" s="53">
        <v>37844</v>
      </c>
      <c r="F64" s="53">
        <f t="shared" si="1"/>
        <v>32156</v>
      </c>
      <c r="G64" s="31" t="s">
        <v>117</v>
      </c>
    </row>
    <row r="65" spans="1:7" ht="61.5" customHeight="1">
      <c r="A65" s="94"/>
      <c r="B65" s="90" t="s">
        <v>27</v>
      </c>
      <c r="C65" s="33" t="s">
        <v>41</v>
      </c>
      <c r="D65" s="30">
        <v>60000</v>
      </c>
      <c r="E65" s="53">
        <v>57000</v>
      </c>
      <c r="F65" s="53">
        <f t="shared" si="1"/>
        <v>3000</v>
      </c>
      <c r="G65" s="32" t="s">
        <v>51</v>
      </c>
    </row>
    <row r="66" spans="1:8" s="12" customFormat="1" ht="36" outlineLevel="1">
      <c r="A66" s="94"/>
      <c r="B66" s="91"/>
      <c r="C66" s="33" t="s">
        <v>75</v>
      </c>
      <c r="D66" s="30">
        <v>5000</v>
      </c>
      <c r="E66" s="54">
        <v>4228</v>
      </c>
      <c r="F66" s="53">
        <f t="shared" si="1"/>
        <v>772</v>
      </c>
      <c r="G66" s="34"/>
      <c r="H66" s="10"/>
    </row>
    <row r="67" spans="1:7" ht="18" customHeight="1">
      <c r="A67" s="94"/>
      <c r="B67" s="90" t="s">
        <v>101</v>
      </c>
      <c r="C67" s="33" t="s">
        <v>45</v>
      </c>
      <c r="D67" s="30">
        <v>25000</v>
      </c>
      <c r="E67" s="30">
        <v>16600</v>
      </c>
      <c r="F67" s="53">
        <f t="shared" si="1"/>
        <v>8400</v>
      </c>
      <c r="G67" s="78" t="s">
        <v>118</v>
      </c>
    </row>
    <row r="68" spans="1:8" s="12" customFormat="1" ht="115.5" customHeight="1" outlineLevel="1">
      <c r="A68" s="94"/>
      <c r="B68" s="91"/>
      <c r="C68" s="63" t="s">
        <v>46</v>
      </c>
      <c r="D68" s="30">
        <v>15000</v>
      </c>
      <c r="E68" s="30">
        <v>4400</v>
      </c>
      <c r="F68" s="53">
        <f t="shared" si="1"/>
        <v>10600</v>
      </c>
      <c r="G68" s="80"/>
      <c r="H68" s="10"/>
    </row>
    <row r="69" spans="1:8" s="12" customFormat="1" ht="22.5" customHeight="1" outlineLevel="1">
      <c r="A69" s="94"/>
      <c r="B69" s="92" t="s">
        <v>94</v>
      </c>
      <c r="C69" s="92"/>
      <c r="D69" s="30">
        <f>SUM(D63:D68)</f>
        <v>475000</v>
      </c>
      <c r="E69" s="53">
        <f>SUM(E63:E68)</f>
        <v>584623</v>
      </c>
      <c r="F69" s="53">
        <f t="shared" si="1"/>
        <v>-109623</v>
      </c>
      <c r="G69" s="35"/>
      <c r="H69" s="10"/>
    </row>
    <row r="70" spans="1:7" ht="54" customHeight="1">
      <c r="A70" s="94"/>
      <c r="B70" s="90" t="s">
        <v>86</v>
      </c>
      <c r="C70" s="33" t="s">
        <v>110</v>
      </c>
      <c r="D70" s="30">
        <v>9600</v>
      </c>
      <c r="E70" s="53">
        <v>8338</v>
      </c>
      <c r="F70" s="53">
        <f t="shared" si="1"/>
        <v>1262</v>
      </c>
      <c r="G70" s="15"/>
    </row>
    <row r="71" spans="1:8" s="12" customFormat="1" ht="36" outlineLevel="1">
      <c r="A71" s="94"/>
      <c r="B71" s="91"/>
      <c r="C71" s="33" t="s">
        <v>66</v>
      </c>
      <c r="D71" s="30">
        <v>39840</v>
      </c>
      <c r="E71" s="73">
        <v>51106</v>
      </c>
      <c r="F71" s="73">
        <f>D71+D72-E71</f>
        <v>19934</v>
      </c>
      <c r="G71" s="35"/>
      <c r="H71" s="10"/>
    </row>
    <row r="72" spans="1:8" s="12" customFormat="1" ht="54" outlineLevel="1">
      <c r="A72" s="94"/>
      <c r="B72" s="91"/>
      <c r="C72" s="63" t="s">
        <v>54</v>
      </c>
      <c r="D72" s="30">
        <v>31200</v>
      </c>
      <c r="E72" s="75"/>
      <c r="F72" s="75"/>
      <c r="G72" s="35"/>
      <c r="H72" s="10"/>
    </row>
    <row r="73" spans="1:8" s="12" customFormat="1" ht="18" outlineLevel="1">
      <c r="A73" s="94"/>
      <c r="B73" s="88" t="s">
        <v>94</v>
      </c>
      <c r="C73" s="98"/>
      <c r="D73" s="30">
        <f>SUM(D70:D72)</f>
        <v>80640</v>
      </c>
      <c r="E73" s="53">
        <f>E71+E70</f>
        <v>59444</v>
      </c>
      <c r="F73" s="53">
        <f>D73-E73</f>
        <v>21196</v>
      </c>
      <c r="G73" s="35"/>
      <c r="H73" s="10"/>
    </row>
    <row r="74" spans="1:7" ht="36">
      <c r="A74" s="94"/>
      <c r="B74" s="90" t="s">
        <v>28</v>
      </c>
      <c r="C74" s="33" t="s">
        <v>44</v>
      </c>
      <c r="D74" s="30">
        <v>19200</v>
      </c>
      <c r="E74" s="72">
        <v>97254</v>
      </c>
      <c r="F74" s="72">
        <f>D74+D75+D76+D77+D78-E74</f>
        <v>-1254</v>
      </c>
      <c r="G74" s="61" t="s">
        <v>34</v>
      </c>
    </row>
    <row r="75" spans="1:8" s="12" customFormat="1" ht="36" outlineLevel="1">
      <c r="A75" s="94"/>
      <c r="B75" s="91"/>
      <c r="C75" s="33" t="s">
        <v>111</v>
      </c>
      <c r="D75" s="30">
        <v>21000</v>
      </c>
      <c r="E75" s="72"/>
      <c r="F75" s="72"/>
      <c r="G75" s="62" t="s">
        <v>42</v>
      </c>
      <c r="H75" s="10"/>
    </row>
    <row r="76" spans="1:8" s="12" customFormat="1" ht="36" outlineLevel="1">
      <c r="A76" s="94"/>
      <c r="B76" s="91"/>
      <c r="C76" s="33" t="s">
        <v>112</v>
      </c>
      <c r="D76" s="30">
        <v>25000</v>
      </c>
      <c r="E76" s="72"/>
      <c r="F76" s="72"/>
      <c r="G76" s="62" t="s">
        <v>43</v>
      </c>
      <c r="H76" s="10"/>
    </row>
    <row r="77" spans="1:8" s="12" customFormat="1" ht="72" outlineLevel="1">
      <c r="A77" s="94"/>
      <c r="B77" s="91"/>
      <c r="C77" s="33" t="s">
        <v>113</v>
      </c>
      <c r="D77" s="30">
        <v>4000</v>
      </c>
      <c r="E77" s="72"/>
      <c r="F77" s="72"/>
      <c r="G77" s="61" t="s">
        <v>76</v>
      </c>
      <c r="H77" s="10"/>
    </row>
    <row r="78" spans="1:8" s="12" customFormat="1" ht="18" outlineLevel="1">
      <c r="A78" s="94"/>
      <c r="B78" s="91"/>
      <c r="C78" s="63" t="s">
        <v>55</v>
      </c>
      <c r="D78" s="30">
        <v>26800</v>
      </c>
      <c r="E78" s="72"/>
      <c r="F78" s="72"/>
      <c r="G78" s="34"/>
      <c r="H78" s="10"/>
    </row>
    <row r="79" spans="1:8" s="12" customFormat="1" ht="18" outlineLevel="1">
      <c r="A79" s="94"/>
      <c r="B79" s="88" t="s">
        <v>94</v>
      </c>
      <c r="C79" s="98"/>
      <c r="D79" s="30">
        <v>96000</v>
      </c>
      <c r="E79" s="53">
        <f>E74+E78</f>
        <v>97254</v>
      </c>
      <c r="F79" s="53">
        <f>D79-E79</f>
        <v>-1254</v>
      </c>
      <c r="G79" s="32"/>
      <c r="H79" s="10"/>
    </row>
    <row r="80" spans="1:7" ht="63" customHeight="1">
      <c r="A80" s="94"/>
      <c r="B80" s="90" t="s">
        <v>36</v>
      </c>
      <c r="C80" s="33" t="s">
        <v>53</v>
      </c>
      <c r="D80" s="30">
        <v>24000</v>
      </c>
      <c r="E80" s="73">
        <v>4024</v>
      </c>
      <c r="F80" s="73">
        <f>D80+D81-E80</f>
        <v>23576</v>
      </c>
      <c r="G80" s="31" t="s">
        <v>37</v>
      </c>
    </row>
    <row r="81" spans="1:8" s="12" customFormat="1" ht="36" outlineLevel="1">
      <c r="A81" s="94"/>
      <c r="B81" s="91"/>
      <c r="C81" s="63" t="s">
        <v>87</v>
      </c>
      <c r="D81" s="30">
        <v>3600</v>
      </c>
      <c r="E81" s="75"/>
      <c r="F81" s="75"/>
      <c r="G81" s="32" t="s">
        <v>88</v>
      </c>
      <c r="H81" s="10"/>
    </row>
    <row r="82" spans="1:8" s="12" customFormat="1" ht="18" outlineLevel="1">
      <c r="A82" s="94"/>
      <c r="B82" s="119" t="s">
        <v>94</v>
      </c>
      <c r="C82" s="119"/>
      <c r="D82" s="30">
        <f>SUM(D80:D81)</f>
        <v>27600</v>
      </c>
      <c r="E82" s="53">
        <f>E80</f>
        <v>4024</v>
      </c>
      <c r="F82" s="53">
        <f>D82-E82</f>
        <v>23576</v>
      </c>
      <c r="G82" s="32"/>
      <c r="H82" s="10"/>
    </row>
    <row r="83" spans="1:7" ht="60.75" customHeight="1">
      <c r="A83" s="95"/>
      <c r="B83" s="4" t="s">
        <v>35</v>
      </c>
      <c r="C83" s="47"/>
      <c r="D83" s="30">
        <v>40000</v>
      </c>
      <c r="E83" s="53">
        <v>0</v>
      </c>
      <c r="F83" s="53">
        <f>D83-E83</f>
        <v>40000</v>
      </c>
      <c r="G83" s="31" t="s">
        <v>52</v>
      </c>
    </row>
    <row r="84" spans="1:7" s="3" customFormat="1" ht="18">
      <c r="A84" s="48"/>
      <c r="B84" s="97" t="s">
        <v>89</v>
      </c>
      <c r="C84" s="97"/>
      <c r="D84" s="2">
        <f>D62+D69+D73+D79+D82+D83</f>
        <v>2906600</v>
      </c>
      <c r="E84" s="2">
        <f>E62+E69+E73+E79+E82+E83</f>
        <v>2906587</v>
      </c>
      <c r="F84" s="5">
        <f>D84-E84</f>
        <v>13</v>
      </c>
      <c r="G84" s="36"/>
    </row>
    <row r="85" spans="1:7" s="3" customFormat="1" ht="21" customHeight="1">
      <c r="A85" s="70" t="s">
        <v>29</v>
      </c>
      <c r="B85" s="71"/>
      <c r="C85" s="71"/>
      <c r="D85" s="2">
        <f>D15+D27+D33+D53+D59+D84</f>
        <v>9793669</v>
      </c>
      <c r="E85" s="2">
        <f>E15+E27+E33+E53+E59+E84</f>
        <v>9138795.870000001</v>
      </c>
      <c r="F85" s="2">
        <f>F15+F27+F33+F53+F59+F84</f>
        <v>654873.1300000001</v>
      </c>
      <c r="G85" s="7"/>
    </row>
    <row r="86" spans="1:7" ht="72">
      <c r="A86" s="6" t="s">
        <v>123</v>
      </c>
      <c r="B86" s="4"/>
      <c r="C86" s="37"/>
      <c r="D86" s="30">
        <f>D85*0.02</f>
        <v>195873.38</v>
      </c>
      <c r="E86" s="53">
        <v>63601</v>
      </c>
      <c r="F86" s="53">
        <f>D86-E86</f>
        <v>132272.38</v>
      </c>
      <c r="G86" s="15"/>
    </row>
    <row r="87" spans="1:7" s="3" customFormat="1" ht="36">
      <c r="A87" s="70" t="s">
        <v>30</v>
      </c>
      <c r="B87" s="71"/>
      <c r="C87" s="71"/>
      <c r="D87" s="2">
        <f>D85+D86</f>
        <v>9989542.38</v>
      </c>
      <c r="E87" s="2">
        <f>E85+E86</f>
        <v>9202396.870000001</v>
      </c>
      <c r="F87" s="60">
        <f>D87-E87</f>
        <v>787145.5099999998</v>
      </c>
      <c r="G87" s="9" t="s">
        <v>103</v>
      </c>
    </row>
    <row r="88" spans="1:7" ht="14.25" customHeight="1">
      <c r="A88" s="70" t="s">
        <v>31</v>
      </c>
      <c r="B88" s="71"/>
      <c r="C88" s="71"/>
      <c r="D88" s="2">
        <v>845</v>
      </c>
      <c r="E88" s="5"/>
      <c r="F88" s="5"/>
      <c r="G88" s="15"/>
    </row>
    <row r="89" spans="1:7" s="3" customFormat="1" ht="90">
      <c r="A89" s="6" t="s">
        <v>32</v>
      </c>
      <c r="B89" s="4"/>
      <c r="C89" s="1"/>
      <c r="D89" s="2">
        <f>D87/D88</f>
        <v>11821.943644970415</v>
      </c>
      <c r="E89" s="5"/>
      <c r="F89" s="5"/>
      <c r="G89" s="7"/>
    </row>
    <row r="90" spans="1:7" ht="18">
      <c r="A90" s="70" t="s">
        <v>102</v>
      </c>
      <c r="B90" s="71"/>
      <c r="C90" s="71"/>
      <c r="D90" s="5">
        <v>11822</v>
      </c>
      <c r="E90" s="5"/>
      <c r="F90" s="5"/>
      <c r="G90" s="15"/>
    </row>
    <row r="91" spans="1:11" s="13" customFormat="1" ht="108.75" thickBot="1">
      <c r="A91" s="68" t="s">
        <v>33</v>
      </c>
      <c r="B91" s="69"/>
      <c r="C91" s="69"/>
      <c r="D91" s="8">
        <f>(D87-D27-D33)/D88/2</f>
        <v>4839.0073254437875</v>
      </c>
      <c r="E91" s="8"/>
      <c r="F91" s="8"/>
      <c r="G91" s="49" t="s">
        <v>104</v>
      </c>
      <c r="K91" s="17"/>
    </row>
  </sheetData>
  <sheetProtection selectLockedCells="1" selectUnlockedCells="1"/>
  <mergeCells count="72">
    <mergeCell ref="B80:B81"/>
    <mergeCell ref="B82:C82"/>
    <mergeCell ref="G35:G37"/>
    <mergeCell ref="G45:G47"/>
    <mergeCell ref="G67:G68"/>
    <mergeCell ref="E80:E81"/>
    <mergeCell ref="F80:F81"/>
    <mergeCell ref="B67:B68"/>
    <mergeCell ref="B69:C69"/>
    <mergeCell ref="B70:B72"/>
    <mergeCell ref="A54:A57"/>
    <mergeCell ref="B56:B57"/>
    <mergeCell ref="A58:C58"/>
    <mergeCell ref="A52:C52"/>
    <mergeCell ref="A53:C53"/>
    <mergeCell ref="B73:C73"/>
    <mergeCell ref="E74:E78"/>
    <mergeCell ref="B74:B78"/>
    <mergeCell ref="B79:C79"/>
    <mergeCell ref="A15:C15"/>
    <mergeCell ref="A27:C27"/>
    <mergeCell ref="A28:A32"/>
    <mergeCell ref="B28:B32"/>
    <mergeCell ref="A16:A19"/>
    <mergeCell ref="B16:B19"/>
    <mergeCell ref="A20:C20"/>
    <mergeCell ref="A21:A25"/>
    <mergeCell ref="B21:B25"/>
    <mergeCell ref="A26:C26"/>
    <mergeCell ref="A59:C59"/>
    <mergeCell ref="B54:B55"/>
    <mergeCell ref="A4:G4"/>
    <mergeCell ref="A5:A14"/>
    <mergeCell ref="B5:B14"/>
    <mergeCell ref="G5:G14"/>
    <mergeCell ref="C5:C14"/>
    <mergeCell ref="D5:D14"/>
    <mergeCell ref="E5:E12"/>
    <mergeCell ref="F5:F12"/>
    <mergeCell ref="A90:C90"/>
    <mergeCell ref="A91:C91"/>
    <mergeCell ref="A60:A83"/>
    <mergeCell ref="B60:B61"/>
    <mergeCell ref="B65:B66"/>
    <mergeCell ref="A87:C87"/>
    <mergeCell ref="B84:C84"/>
    <mergeCell ref="B62:C62"/>
    <mergeCell ref="A85:C85"/>
    <mergeCell ref="A88:C88"/>
    <mergeCell ref="A33:C33"/>
    <mergeCell ref="B35:B37"/>
    <mergeCell ref="A34:A50"/>
    <mergeCell ref="B48:C48"/>
    <mergeCell ref="B38:C38"/>
    <mergeCell ref="B39:B43"/>
    <mergeCell ref="B44:C44"/>
    <mergeCell ref="B45:B47"/>
    <mergeCell ref="E18:E19"/>
    <mergeCell ref="F18:F19"/>
    <mergeCell ref="G17:G19"/>
    <mergeCell ref="E22:E25"/>
    <mergeCell ref="F22:F25"/>
    <mergeCell ref="G21:G25"/>
    <mergeCell ref="E29:E32"/>
    <mergeCell ref="F29:F32"/>
    <mergeCell ref="E35:E37"/>
    <mergeCell ref="F35:F37"/>
    <mergeCell ref="F74:F78"/>
    <mergeCell ref="E40:E43"/>
    <mergeCell ref="F40:F43"/>
    <mergeCell ref="E71:E72"/>
    <mergeCell ref="F71:F72"/>
  </mergeCells>
  <printOptions/>
  <pageMargins left="0.1968503937007874" right="0" top="0.6692913385826772" bottom="0.6692913385826772" header="0.3937007874015748" footer="0.3937007874015748"/>
  <pageSetup horizontalDpi="300" verticalDpi="300" orientation="portrait" paperSize="9" r:id="rId1"/>
  <headerFooter alignWithMargins="0">
    <oddHeader>&amp;C&amp;"Arial,полужирный"&amp;12Смета СНТ "Трансмаш" на 2020 год.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undefined</cp:lastModifiedBy>
  <cp:lastPrinted>2019-11-12T12:53:58Z</cp:lastPrinted>
  <dcterms:created xsi:type="dcterms:W3CDTF">2018-01-25T08:20:41Z</dcterms:created>
  <dcterms:modified xsi:type="dcterms:W3CDTF">2021-11-17T16:56:12Z</dcterms:modified>
  <cp:category/>
  <cp:version/>
  <cp:contentType/>
  <cp:contentStatus/>
</cp:coreProperties>
</file>